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ongca\Documents\"/>
    </mc:Choice>
  </mc:AlternateContent>
  <xr:revisionPtr revIDLastSave="0" documentId="8_{0CDDF5FE-CD49-47D6-809A-7D16FAAF0DB8}" xr6:coauthVersionLast="36" xr6:coauthVersionMax="36" xr10:uidLastSave="{00000000-0000-0000-0000-000000000000}"/>
  <bookViews>
    <workbookView xWindow="0" yWindow="0" windowWidth="13224" windowHeight="5640" tabRatio="949" activeTab="12" xr2:uid="{00000000-000D-0000-FFFF-FFFF00000000}"/>
  </bookViews>
  <sheets>
    <sheet name="1200" sheetId="95" r:id="rId1"/>
    <sheet name="1300" sheetId="84" r:id="rId2"/>
    <sheet name="1400" sheetId="85" r:id="rId3"/>
    <sheet name="1700" sheetId="6" r:id="rId4"/>
    <sheet name="1800" sheetId="86" r:id="rId5"/>
    <sheet name="2100" sheetId="119" r:id="rId6"/>
    <sheet name="3800" sheetId="103" r:id="rId7"/>
    <sheet name="5100" sheetId="31" r:id="rId8"/>
    <sheet name="5900" sheetId="90" r:id="rId9"/>
    <sheet name="8100" sheetId="80" r:id="rId10"/>
    <sheet name="Civil Category C 102 (adjusted)" sheetId="136" state="hidden" r:id="rId11"/>
    <sheet name="Civil Category C 102 (Sub adj)" sheetId="137" state="hidden" r:id="rId12"/>
    <sheet name="Summary" sheetId="143" r:id="rId13"/>
  </sheets>
  <externalReferences>
    <externalReference r:id="rId14"/>
    <externalReference r:id="rId15"/>
  </externalReferences>
  <definedNames>
    <definedName name="__SEC1200" localSheetId="10">#REF!</definedName>
    <definedName name="__SEC1200" localSheetId="11">#REF!</definedName>
    <definedName name="__SEC1200">#REF!</definedName>
    <definedName name="_Parse_Out" localSheetId="10" hidden="1">#REF!</definedName>
    <definedName name="_Parse_Out" localSheetId="11" hidden="1">#REF!</definedName>
    <definedName name="_Parse_Out" hidden="1">#REF!</definedName>
    <definedName name="_sec12" localSheetId="10">#REF!</definedName>
    <definedName name="_sec12" localSheetId="11">#REF!</definedName>
    <definedName name="_sec12">#REF!</definedName>
    <definedName name="_SEC1200" localSheetId="10">#REF!</definedName>
    <definedName name="_SEC1200" localSheetId="11">#REF!</definedName>
    <definedName name="_SEC1200">#REF!</definedName>
    <definedName name="_SEC12001" localSheetId="10">#REF!</definedName>
    <definedName name="_SEC12001" localSheetId="11">#REF!</definedName>
    <definedName name="_SEC12001">#REF!</definedName>
    <definedName name="_SEC12002" localSheetId="10">#REF!</definedName>
    <definedName name="_SEC12002" localSheetId="11">#REF!</definedName>
    <definedName name="_SEC12002">#REF!</definedName>
    <definedName name="_SEC12003" localSheetId="10">#REF!</definedName>
    <definedName name="_SEC12003" localSheetId="11">#REF!</definedName>
    <definedName name="_SEC12003">#REF!</definedName>
    <definedName name="ALL" localSheetId="10">#REF!</definedName>
    <definedName name="ALL" localSheetId="11">#REF!</definedName>
    <definedName name="ALL">#REF!</definedName>
    <definedName name="an">[1]Input!$C$1</definedName>
    <definedName name="BKS_Invoice_Number" localSheetId="10">[1]Input!#REF!</definedName>
    <definedName name="BKS_Invoice_Number" localSheetId="11">[1]Input!#REF!</definedName>
    <definedName name="BKS_Invoice_Number">[1]Input!#REF!</definedName>
    <definedName name="BM">[1]Input!$C$7</definedName>
    <definedName name="cpibase">[1]Input!$D$7</definedName>
    <definedName name="Evaluation" localSheetId="10">#REF!</definedName>
    <definedName name="Evaluation" localSheetId="11">#REF!</definedName>
    <definedName name="Evaluation">#REF!</definedName>
    <definedName name="in" localSheetId="10">[1]Input!#REF!</definedName>
    <definedName name="in" localSheetId="11">[1]Input!#REF!</definedName>
    <definedName name="in">[1]Input!#REF!</definedName>
    <definedName name="Items_01" localSheetId="9">#REF!</definedName>
    <definedName name="Items_01" localSheetId="10">#REF!</definedName>
    <definedName name="Items_01" localSheetId="11">#REF!</definedName>
    <definedName name="Items_01" localSheetId="12">#REF!</definedName>
    <definedName name="Items_01">#REF!</definedName>
    <definedName name="kv3in" localSheetId="10">[1]Input!#REF!</definedName>
    <definedName name="kv3in" localSheetId="11">[1]Input!#REF!</definedName>
    <definedName name="kv3in">[1]Input!#REF!</definedName>
    <definedName name="NPRA" localSheetId="10" hidden="1">#REF!</definedName>
    <definedName name="NPRA" localSheetId="11" hidden="1">#REF!</definedName>
    <definedName name="NPRA" hidden="1">#REF!</definedName>
    <definedName name="PD">[1]Input!$C$4</definedName>
    <definedName name="pn">[1]Input!$C$3</definedName>
    <definedName name="_xlnm.Print_Area" localSheetId="0">'1200'!$A$1:$F$115</definedName>
    <definedName name="_xlnm.Print_Area" localSheetId="1">'1300'!$A$1:$F$57</definedName>
    <definedName name="_xlnm.Print_Area" localSheetId="2">'1400'!$A$1:$I$114</definedName>
    <definedName name="_xlnm.Print_Area" localSheetId="3">'1700'!$A$1:$F$57</definedName>
    <definedName name="_xlnm.Print_Area" localSheetId="4">'1800'!$A$1:$F$65</definedName>
    <definedName name="_xlnm.Print_Area" localSheetId="5">'2100'!$A$1:$I$114</definedName>
    <definedName name="_xlnm.Print_Area" localSheetId="6">'3800'!$A$1:$I$57</definedName>
    <definedName name="_xlnm.Print_Area" localSheetId="7">'5100'!$A$1:$I$57</definedName>
    <definedName name="_xlnm.Print_Area" localSheetId="8">'5900'!$A$1:$I$57</definedName>
    <definedName name="_xlnm.Print_Area" localSheetId="9">'8100'!$A$1:$F$57</definedName>
    <definedName name="_xlnm.Print_Area" localSheetId="10">'Civil Category C 102 (adjusted)'!$A$1:$H$19</definedName>
    <definedName name="_xlnm.Print_Area" localSheetId="11">'Civil Category C 102 (Sub adj)'!$A$1:$H$31</definedName>
    <definedName name="_xlnm.Print_Area" localSheetId="12">Summary!$B$3:$K$20</definedName>
    <definedName name="SCHED1" localSheetId="10">#REF!</definedName>
    <definedName name="SCHED1" localSheetId="11">#REF!</definedName>
    <definedName name="SCHED1">#REF!</definedName>
    <definedName name="SCHED2" localSheetId="10">#REF!</definedName>
    <definedName name="SCHED2" localSheetId="11">#REF!</definedName>
    <definedName name="SCHED2">#REF!</definedName>
    <definedName name="section13">'[2]Schedule A'!$F$98</definedName>
    <definedName name="section15">'[2]Schedule A'!$F$310</definedName>
    <definedName name="section21">'[2]Schedule A'!$F$496</definedName>
    <definedName name="section23">'[2]Schedule A'!$F$712</definedName>
    <definedName name="section33">'[2]Schedule A'!$F$799</definedName>
    <definedName name="section34">'[2]Schedule A'!$F$894</definedName>
    <definedName name="section41">'[2]Schedule A'!$F$1041</definedName>
    <definedName name="section56">'[2]Schedule A'!$F$1217</definedName>
    <definedName name="section57">'[2]Schedule A'!$F$1309</definedName>
    <definedName name="Tender" localSheetId="10">#REF!</definedName>
    <definedName name="Tender" localSheetId="11">#REF!</definedName>
    <definedName name="Tender">#REF!</definedName>
    <definedName name="vat">[1]Input!$C$13</definedName>
    <definedName name="wrn.Cert." hidden="1">{#N/A,#N/A,FALSE,"Cert"}</definedName>
    <definedName name="wrn.Turnaround." hidden="1">{#N/A,#N/A,FALSE,"Cert"}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9" i="95" l="1"/>
  <c r="E101" i="95"/>
  <c r="E103" i="95"/>
  <c r="E105" i="95"/>
  <c r="E73" i="95"/>
  <c r="F71" i="95"/>
  <c r="F21" i="95" l="1"/>
  <c r="D38" i="119"/>
  <c r="D26" i="119"/>
  <c r="D28" i="119"/>
  <c r="J27" i="143" l="1"/>
  <c r="H33" i="119" l="1"/>
  <c r="G33" i="119"/>
  <c r="G26" i="119"/>
  <c r="H26" i="119"/>
  <c r="I26" i="119" l="1"/>
  <c r="I33" i="119"/>
  <c r="H49" i="119" l="1"/>
  <c r="G49" i="119"/>
  <c r="H74" i="119"/>
  <c r="G74" i="119"/>
  <c r="H69" i="119"/>
  <c r="G69" i="119"/>
  <c r="I69" i="119" s="1"/>
  <c r="I49" i="119" l="1"/>
  <c r="I74" i="119"/>
  <c r="G72" i="85" l="1"/>
  <c r="H90" i="85" l="1"/>
  <c r="H88" i="85"/>
  <c r="H69" i="85"/>
  <c r="H13" i="103" l="1"/>
  <c r="G13" i="103"/>
  <c r="H11" i="103"/>
  <c r="G11" i="103"/>
  <c r="I13" i="103" l="1"/>
  <c r="I11" i="103"/>
  <c r="H38" i="119" l="1"/>
  <c r="G69" i="85" l="1"/>
  <c r="G38" i="119" l="1"/>
  <c r="G88" i="85"/>
  <c r="I38" i="119" l="1"/>
  <c r="H14" i="85" l="1"/>
  <c r="G12" i="85" l="1"/>
  <c r="G90" i="85" l="1"/>
  <c r="G86" i="85"/>
  <c r="G81" i="85"/>
  <c r="G47" i="85"/>
  <c r="G45" i="85"/>
  <c r="G43" i="85"/>
  <c r="G40" i="85"/>
  <c r="G38" i="85"/>
  <c r="G31" i="85"/>
  <c r="G29" i="85"/>
  <c r="G24" i="85"/>
  <c r="G22" i="85"/>
  <c r="G20" i="85"/>
  <c r="H70" i="85" l="1"/>
  <c r="I70" i="85" s="1"/>
  <c r="H71" i="85"/>
  <c r="I71" i="85" s="1"/>
  <c r="H73" i="85"/>
  <c r="I73" i="85" s="1"/>
  <c r="H74" i="85"/>
  <c r="H75" i="85"/>
  <c r="I75" i="85" s="1"/>
  <c r="H77" i="85"/>
  <c r="I77" i="85" s="1"/>
  <c r="H78" i="85"/>
  <c r="I78" i="85" s="1"/>
  <c r="H79" i="85"/>
  <c r="I79" i="85" s="1"/>
  <c r="H80" i="85"/>
  <c r="I80" i="85" s="1"/>
  <c r="H81" i="85"/>
  <c r="I81" i="85" s="1"/>
  <c r="H82" i="85"/>
  <c r="I82" i="85" s="1"/>
  <c r="H83" i="85"/>
  <c r="I83" i="85" s="1"/>
  <c r="H84" i="85"/>
  <c r="I84" i="85" s="1"/>
  <c r="H85" i="85"/>
  <c r="I85" i="85" s="1"/>
  <c r="H86" i="85"/>
  <c r="I86" i="85" s="1"/>
  <c r="H87" i="85"/>
  <c r="I87" i="85" s="1"/>
  <c r="I88" i="85"/>
  <c r="H89" i="85"/>
  <c r="I89" i="85" s="1"/>
  <c r="I90" i="85"/>
  <c r="H91" i="85"/>
  <c r="I91" i="85" s="1"/>
  <c r="H92" i="85"/>
  <c r="I92" i="85" s="1"/>
  <c r="H93" i="85"/>
  <c r="I93" i="85" s="1"/>
  <c r="H94" i="85"/>
  <c r="I94" i="85" s="1"/>
  <c r="H95" i="85"/>
  <c r="I95" i="85" s="1"/>
  <c r="H96" i="85"/>
  <c r="I96" i="85" s="1"/>
  <c r="H97" i="85"/>
  <c r="I97" i="85" s="1"/>
  <c r="H98" i="85"/>
  <c r="I98" i="85" s="1"/>
  <c r="H99" i="85"/>
  <c r="I99" i="85" s="1"/>
  <c r="H100" i="85"/>
  <c r="I100" i="85" s="1"/>
  <c r="H101" i="85"/>
  <c r="I101" i="85" s="1"/>
  <c r="H102" i="85"/>
  <c r="I102" i="85" s="1"/>
  <c r="H103" i="85"/>
  <c r="I103" i="85" s="1"/>
  <c r="H104" i="85"/>
  <c r="I104" i="85" s="1"/>
  <c r="H105" i="85"/>
  <c r="I105" i="85" s="1"/>
  <c r="H106" i="85"/>
  <c r="I106" i="85" s="1"/>
  <c r="H107" i="85"/>
  <c r="I107" i="85" s="1"/>
  <c r="H108" i="85"/>
  <c r="I108" i="85" s="1"/>
  <c r="H109" i="85"/>
  <c r="I109" i="85" s="1"/>
  <c r="H110" i="85"/>
  <c r="I110" i="85" s="1"/>
  <c r="H111" i="85"/>
  <c r="I111" i="85" s="1"/>
  <c r="H112" i="85"/>
  <c r="I112" i="85" s="1"/>
  <c r="H113" i="85"/>
  <c r="I69" i="85"/>
  <c r="H32" i="85"/>
  <c r="I32" i="85" s="1"/>
  <c r="H33" i="85"/>
  <c r="I33" i="85" s="1"/>
  <c r="H34" i="85"/>
  <c r="I34" i="85" s="1"/>
  <c r="H35" i="85"/>
  <c r="I35" i="85" s="1"/>
  <c r="H36" i="85"/>
  <c r="I36" i="85" s="1"/>
  <c r="H37" i="85"/>
  <c r="I37" i="85" s="1"/>
  <c r="H38" i="85"/>
  <c r="I38" i="85" s="1"/>
  <c r="H39" i="85"/>
  <c r="I39" i="85" s="1"/>
  <c r="H40" i="85"/>
  <c r="I40" i="85" s="1"/>
  <c r="H41" i="85"/>
  <c r="I41" i="85" s="1"/>
  <c r="H42" i="85"/>
  <c r="I42" i="85" s="1"/>
  <c r="H43" i="85"/>
  <c r="I43" i="85" s="1"/>
  <c r="H44" i="85"/>
  <c r="I44" i="85" s="1"/>
  <c r="H45" i="85"/>
  <c r="I45" i="85" s="1"/>
  <c r="H46" i="85"/>
  <c r="I46" i="85" s="1"/>
  <c r="H47" i="85"/>
  <c r="I47" i="85" s="1"/>
  <c r="H48" i="85"/>
  <c r="H49" i="85"/>
  <c r="H50" i="85"/>
  <c r="H51" i="85"/>
  <c r="H13" i="85"/>
  <c r="I13" i="85" s="1"/>
  <c r="I14" i="85"/>
  <c r="H15" i="85"/>
  <c r="I15" i="85" s="1"/>
  <c r="H16" i="85"/>
  <c r="I16" i="85" s="1"/>
  <c r="H17" i="85"/>
  <c r="I17" i="85" s="1"/>
  <c r="H18" i="85"/>
  <c r="I18" i="85" s="1"/>
  <c r="H19" i="85"/>
  <c r="I19" i="85" s="1"/>
  <c r="H20" i="85"/>
  <c r="I20" i="85" s="1"/>
  <c r="H21" i="85"/>
  <c r="I21" i="85" s="1"/>
  <c r="H22" i="85"/>
  <c r="I22" i="85" s="1"/>
  <c r="H23" i="85"/>
  <c r="I23" i="85" s="1"/>
  <c r="H24" i="85"/>
  <c r="I24" i="85" s="1"/>
  <c r="H25" i="85"/>
  <c r="I25" i="85" s="1"/>
  <c r="H26" i="85"/>
  <c r="I26" i="85" s="1"/>
  <c r="H27" i="85"/>
  <c r="I27" i="85" s="1"/>
  <c r="H28" i="85"/>
  <c r="I28" i="85" s="1"/>
  <c r="H29" i="85"/>
  <c r="I29" i="85" s="1"/>
  <c r="H30" i="85"/>
  <c r="I30" i="85" s="1"/>
  <c r="H31" i="85"/>
  <c r="I31" i="85" s="1"/>
  <c r="H12" i="85"/>
  <c r="I12" i="85" s="1"/>
  <c r="I16" i="143"/>
  <c r="J16" i="143"/>
  <c r="K16" i="143"/>
  <c r="G57" i="90"/>
  <c r="I15" i="143" s="1"/>
  <c r="H57" i="90"/>
  <c r="J15" i="143" s="1"/>
  <c r="I57" i="90"/>
  <c r="K15" i="143" s="1"/>
  <c r="G57" i="31"/>
  <c r="I14" i="143" s="1"/>
  <c r="H57" i="31"/>
  <c r="J14" i="143" s="1"/>
  <c r="I57" i="31"/>
  <c r="K14" i="143" s="1"/>
  <c r="G57" i="103"/>
  <c r="I13" i="143" s="1"/>
  <c r="H57" i="103"/>
  <c r="J13" i="143" s="1"/>
  <c r="I57" i="103"/>
  <c r="K13" i="143" s="1"/>
  <c r="I12" i="143"/>
  <c r="J12" i="143"/>
  <c r="K12" i="143"/>
  <c r="G57" i="119"/>
  <c r="G64" i="119" s="1"/>
  <c r="G114" i="119" s="1"/>
  <c r="I11" i="143" s="1"/>
  <c r="H57" i="119"/>
  <c r="H64" i="119" s="1"/>
  <c r="H114" i="119" s="1"/>
  <c r="J11" i="143" s="1"/>
  <c r="I57" i="119"/>
  <c r="I64" i="119" s="1"/>
  <c r="I114" i="119" s="1"/>
  <c r="K11" i="143" s="1"/>
  <c r="I10" i="143"/>
  <c r="J10" i="143"/>
  <c r="K10" i="143"/>
  <c r="G57" i="85"/>
  <c r="G64" i="85" s="1"/>
  <c r="G114" i="85" s="1"/>
  <c r="I8" i="143" s="1"/>
  <c r="I9" i="143"/>
  <c r="J9" i="143"/>
  <c r="K9" i="143"/>
  <c r="I7" i="143"/>
  <c r="H15" i="143"/>
  <c r="E52" i="86"/>
  <c r="D54" i="86" s="1"/>
  <c r="E31" i="84"/>
  <c r="E21" i="95"/>
  <c r="E14" i="95"/>
  <c r="E12" i="95"/>
  <c r="D23" i="95" l="1"/>
  <c r="I6" i="143"/>
  <c r="I17" i="143" s="1"/>
  <c r="I74" i="85"/>
  <c r="H76" i="85"/>
  <c r="I76" i="85" s="1"/>
  <c r="D107" i="95"/>
  <c r="H9" i="143"/>
  <c r="H13" i="143"/>
  <c r="I72" i="85"/>
  <c r="H14" i="143"/>
  <c r="H7" i="143"/>
  <c r="H10" i="143"/>
  <c r="D16" i="95"/>
  <c r="E57" i="119"/>
  <c r="E64" i="119" s="1"/>
  <c r="H11" i="143" s="1"/>
  <c r="J7" i="143"/>
  <c r="H57" i="85"/>
  <c r="H64" i="85" s="1"/>
  <c r="I57" i="85"/>
  <c r="I64" i="85" s="1"/>
  <c r="K7" i="143"/>
  <c r="H114" i="85" l="1"/>
  <c r="J8" i="143" s="1"/>
  <c r="I114" i="85"/>
  <c r="K8" i="143" s="1"/>
  <c r="I19" i="143"/>
  <c r="I20" i="143" s="1"/>
  <c r="K18" i="143"/>
  <c r="K6" i="143" l="1"/>
  <c r="K17" i="143" s="1"/>
  <c r="J6" i="143"/>
  <c r="J17" i="143" s="1"/>
  <c r="J19" i="143" l="1"/>
  <c r="J20" i="143" s="1"/>
  <c r="K19" i="143"/>
  <c r="K20" i="143" s="1"/>
  <c r="E57" i="85" l="1"/>
  <c r="E64" i="85" s="1"/>
  <c r="D5" i="85"/>
  <c r="E5" i="85"/>
  <c r="E5" i="90" s="1"/>
  <c r="F5" i="85"/>
  <c r="F5" i="80" s="1"/>
  <c r="G5" i="85"/>
  <c r="G6" i="85"/>
  <c r="H6" i="85"/>
  <c r="H6" i="90" s="1"/>
  <c r="I6" i="85"/>
  <c r="D63" i="95"/>
  <c r="E63" i="95"/>
  <c r="F63" i="95"/>
  <c r="E62" i="119" l="1"/>
  <c r="F5" i="31"/>
  <c r="F5" i="86"/>
  <c r="G6" i="90"/>
  <c r="H63" i="119"/>
  <c r="G5" i="90"/>
  <c r="D5" i="6"/>
  <c r="D5" i="90"/>
  <c r="I63" i="85"/>
  <c r="H63" i="85"/>
  <c r="E62" i="85"/>
  <c r="F5" i="6"/>
  <c r="H6" i="119"/>
  <c r="E5" i="119"/>
  <c r="G63" i="119"/>
  <c r="G62" i="119"/>
  <c r="D62" i="119"/>
  <c r="H6" i="103"/>
  <c r="E5" i="103"/>
  <c r="I6" i="31"/>
  <c r="F5" i="90"/>
  <c r="E5" i="80"/>
  <c r="I6" i="119"/>
  <c r="G63" i="85"/>
  <c r="G62" i="85"/>
  <c r="D62" i="85"/>
  <c r="E5" i="86"/>
  <c r="G6" i="119"/>
  <c r="G5" i="119"/>
  <c r="D5" i="119"/>
  <c r="F62" i="119"/>
  <c r="G6" i="103"/>
  <c r="G5" i="103"/>
  <c r="D5" i="103"/>
  <c r="H6" i="31"/>
  <c r="E5" i="31"/>
  <c r="I6" i="90"/>
  <c r="D5" i="80"/>
  <c r="I6" i="103"/>
  <c r="F62" i="85"/>
  <c r="E5" i="6"/>
  <c r="D5" i="86"/>
  <c r="F5" i="119"/>
  <c r="I63" i="119"/>
  <c r="F5" i="103"/>
  <c r="G6" i="31"/>
  <c r="G5" i="31"/>
  <c r="D5" i="31"/>
  <c r="E24" i="137" l="1"/>
  <c r="D38" i="137"/>
  <c r="E37" i="137"/>
  <c r="F36" i="137"/>
  <c r="E36" i="137"/>
  <c r="D36" i="137"/>
  <c r="C40" i="137" s="1"/>
  <c r="E23" i="137" s="1"/>
  <c r="F35" i="137"/>
  <c r="E35" i="137"/>
  <c r="C33" i="137"/>
  <c r="D33" i="137" s="1"/>
  <c r="E19" i="137" s="1"/>
  <c r="B33" i="137"/>
  <c r="I5" i="137"/>
  <c r="H8" i="143" l="1"/>
  <c r="E65" i="95" l="1"/>
  <c r="F4" i="136"/>
  <c r="J4" i="136" l="1"/>
  <c r="G4" i="136"/>
  <c r="E17" i="137"/>
  <c r="E25" i="137" s="1"/>
  <c r="F7" i="136" l="1"/>
  <c r="F8" i="136" s="1"/>
  <c r="G6" i="136"/>
  <c r="G7" i="136" s="1"/>
  <c r="G8" i="136" s="1"/>
  <c r="G16" i="136" l="1"/>
  <c r="G15" i="136"/>
  <c r="G14" i="136"/>
  <c r="G17" i="136"/>
  <c r="F12" i="136"/>
  <c r="F13" i="136"/>
  <c r="F18" i="136" l="1"/>
  <c r="F9" i="137" s="1"/>
  <c r="F10" i="137" s="1"/>
  <c r="G18" i="136"/>
  <c r="G9" i="137" s="1"/>
  <c r="G10" i="137" s="1"/>
  <c r="G19" i="136" l="1"/>
  <c r="F11" i="137"/>
  <c r="F12" i="137" s="1"/>
  <c r="F13" i="137" s="1"/>
  <c r="E18" i="137" s="1"/>
  <c r="E26" i="137" s="1"/>
  <c r="E27" i="137" s="1"/>
  <c r="E28" i="137" s="1"/>
  <c r="G11" i="137"/>
  <c r="G12" i="137" s="1"/>
  <c r="K24" i="143" l="1"/>
</calcChain>
</file>

<file path=xl/sharedStrings.xml><?xml version="1.0" encoding="utf-8"?>
<sst xmlns="http://schemas.openxmlformats.org/spreadsheetml/2006/main" count="511" uniqueCount="339">
  <si>
    <t>km</t>
  </si>
  <si>
    <t>PITCHING, STONEWORK &amp; PROTECTION AGAINST EROSION</t>
  </si>
  <si>
    <t>ITEM</t>
  </si>
  <si>
    <t>DESCRIPTION</t>
  </si>
  <si>
    <t>UNIT</t>
  </si>
  <si>
    <t>RATE</t>
  </si>
  <si>
    <t xml:space="preserve"> No</t>
  </si>
  <si>
    <t>TESTING MATERIALS AND WORKMANSHIP</t>
  </si>
  <si>
    <t>Other special tests requested by the engineer</t>
  </si>
  <si>
    <t>No</t>
  </si>
  <si>
    <t>%</t>
  </si>
  <si>
    <t>m</t>
  </si>
  <si>
    <t>m³</t>
  </si>
  <si>
    <t>GENERAL REQUIREMENTS AND PROVISIONS</t>
  </si>
  <si>
    <t>Liaison Officer</t>
  </si>
  <si>
    <t>B12.05</t>
  </si>
  <si>
    <t>Other Payments</t>
  </si>
  <si>
    <t>B12.06</t>
  </si>
  <si>
    <t>Excavation for the exposing of, or searching of services</t>
  </si>
  <si>
    <t>B12.07</t>
  </si>
  <si>
    <t>Supply and erection of contract sign boards</t>
  </si>
  <si>
    <t>No.</t>
  </si>
  <si>
    <t>B12.08</t>
  </si>
  <si>
    <t>CLEARING AND GRUBBING</t>
  </si>
  <si>
    <t>Clearing and grubbing</t>
  </si>
  <si>
    <t>Removal and grubbing of large trees and tree stumps</t>
  </si>
  <si>
    <t>DRAINS</t>
  </si>
  <si>
    <t>m²</t>
  </si>
  <si>
    <t>BREAKING UP EXISTING PAVEMENT LAYERS</t>
  </si>
  <si>
    <t>NO</t>
  </si>
  <si>
    <t xml:space="preserve">CONTRACTOR'S ESTABLISHMENT ON SITE </t>
  </si>
  <si>
    <t>AND GENERAL OBLIGATIONS</t>
  </si>
  <si>
    <t>B13.01</t>
  </si>
  <si>
    <t>The Contractor's general obligations:</t>
  </si>
  <si>
    <t>(a) Fixed obligations</t>
  </si>
  <si>
    <t>(b) Value-related obligations</t>
  </si>
  <si>
    <t>(c) Time-related obligations</t>
  </si>
  <si>
    <t>TOTAL CARRIED FORWARD</t>
  </si>
  <si>
    <t>TOTAL CARRIED TO SUMMARY</t>
  </si>
  <si>
    <t>CONTRACTOR'S ESTABLISHMENT ON SITE AND GENERAL OBLIGATIONS</t>
  </si>
  <si>
    <t>HOUSING OFFICES AND LABORATORIES FOR THE ENGINEER'S SITE STAFF</t>
  </si>
  <si>
    <t>Office and laboratory accommodation:</t>
  </si>
  <si>
    <t>(a) Offices (interior floor space only) of utility services</t>
  </si>
  <si>
    <t>Office and laboratory furniture:</t>
  </si>
  <si>
    <t>(a) Chairs</t>
  </si>
  <si>
    <t>(d) Desks, complete with drawers and locks</t>
  </si>
  <si>
    <t>Office and laboratory fittings, installations and equipment:</t>
  </si>
  <si>
    <t>(a) Items measured by number:</t>
  </si>
  <si>
    <t>Cleaning out of hydraulic structures:</t>
  </si>
  <si>
    <t>(a) Pipes with an internal diameter up to and including 750 mm</t>
  </si>
  <si>
    <t>(b) Pipes with an internal diameter exceeding 750 mm</t>
  </si>
  <si>
    <t>DAYWORKS</t>
  </si>
  <si>
    <t>B18.01</t>
  </si>
  <si>
    <t>PERSONNEL</t>
  </si>
  <si>
    <t>(a) Unskilled</t>
  </si>
  <si>
    <t>(b) Semi-skilled</t>
  </si>
  <si>
    <t>(c) Skilled</t>
  </si>
  <si>
    <t>B18.02</t>
  </si>
  <si>
    <t>Equipment</t>
  </si>
  <si>
    <t>(c) Provision of transport for Local Labourers</t>
  </si>
  <si>
    <t>TOTAL CARRIED  TO SUMMARY</t>
  </si>
  <si>
    <t xml:space="preserve">Labourers: </t>
  </si>
  <si>
    <t xml:space="preserve">The Contractor's obligations in respect of Local and other </t>
  </si>
  <si>
    <t xml:space="preserve">     respect of subitem 12.02(a)</t>
  </si>
  <si>
    <t xml:space="preserve">(c) Extra Over subitems (a) and (b) above for hand excavation </t>
  </si>
  <si>
    <t xml:space="preserve">     by means of hand tools such as picks, crowbars and pneumatic </t>
  </si>
  <si>
    <t xml:space="preserve">     tools in close vicinity of services or where no blasting or </t>
  </si>
  <si>
    <t xml:space="preserve">     machine excavation is allowed </t>
  </si>
  <si>
    <t>Excavation for open drains:</t>
  </si>
  <si>
    <t>(a) Excavate soft material situated within the following depth ranges</t>
  </si>
  <si>
    <t xml:space="preserve">(b) Extra over subitem B21.01(a) for excavation in hard material, </t>
  </si>
  <si>
    <t>Clearing and shaping existing open drains</t>
  </si>
  <si>
    <t>Excavation for subsoil drainage systems:</t>
  </si>
  <si>
    <t xml:space="preserve">(a) Excavating soft material situated within the following depth ranges </t>
  </si>
  <si>
    <t xml:space="preserve">(b) Extra over subitem 21.01(a) for excavation in hard material, </t>
  </si>
  <si>
    <t>Impermeable backfilling to subsoil drainage systems</t>
  </si>
  <si>
    <t>Natural permeable material in subsoil drainage system (crushed stone)</t>
  </si>
  <si>
    <t>Polyethylene sheeting 0.15mm thick, or similar, approved material</t>
  </si>
  <si>
    <t>for lining subsoil drainage systems</t>
  </si>
  <si>
    <t>21.10</t>
  </si>
  <si>
    <t>B21.12</t>
  </si>
  <si>
    <t>for subsoil drainage systems:</t>
  </si>
  <si>
    <t>(a) Outlet Structures</t>
  </si>
  <si>
    <t>Concrete caps for subsoil drain pipes</t>
  </si>
  <si>
    <t>Testing flushing of pipe subsoil drains</t>
  </si>
  <si>
    <t>B21.20</t>
  </si>
  <si>
    <t>Stone pitching:</t>
  </si>
  <si>
    <t>ha</t>
  </si>
  <si>
    <t>SECTION 1200 GENERAL REQUIREMENTS AND PROVISIONS</t>
  </si>
  <si>
    <t>SECTION 1300 CONTRACTOR'S ESTABLISHMENT ON SITE AND GENERAL OBLIGATIONS</t>
  </si>
  <si>
    <t xml:space="preserve">SECTION 1400 HOUSING, OFFICES, LABORATORIES AND GENERAL OBLIGATIONS </t>
  </si>
  <si>
    <t>SECTION 1700 CLEARING AND GRUBBING</t>
  </si>
  <si>
    <t>SECTION 1800 DAYWORKS</t>
  </si>
  <si>
    <t>SECTION 2100 DRAINS</t>
  </si>
  <si>
    <t>SECTION 3800 BREAKING UP EXISTING PAVEMENT LAYERS</t>
  </si>
  <si>
    <t>SECTION 5100 PITCHING, STONEWORK AND PROTECTION AGAINST EROSION</t>
  </si>
  <si>
    <t>SECTION 5900 FINISHING THE ROAD AND ROAD RESERVE</t>
  </si>
  <si>
    <t>SECTION 8100 TESTING MATERIALS AND WORKMANSHIP</t>
  </si>
  <si>
    <t>Excavating and Spoiling material from an existing pavement</t>
  </si>
  <si>
    <t>(a) Non -cemented materials</t>
  </si>
  <si>
    <t>(b) Cemented materials</t>
  </si>
  <si>
    <t>B13.02</t>
  </si>
  <si>
    <t>B18.04</t>
  </si>
  <si>
    <t>Transport:</t>
  </si>
  <si>
    <t>B18.03</t>
  </si>
  <si>
    <t>Materials:-</t>
  </si>
  <si>
    <t>(a) Procurement of materials</t>
  </si>
  <si>
    <t>(a) LDV (1 ton)</t>
  </si>
  <si>
    <t>(b) Flatbed truck (5 ton)</t>
  </si>
  <si>
    <t>(Kaymat Geotextile fabric or similar)</t>
  </si>
  <si>
    <t>(a) Grade A1</t>
  </si>
  <si>
    <t>(b) Manholes boxes</t>
  </si>
  <si>
    <t>(d) Cleaning Eyes</t>
  </si>
  <si>
    <t>Natural permeable material in subsoil drainage system (sand)</t>
  </si>
  <si>
    <t>(i) Sand from approved sources on site</t>
  </si>
  <si>
    <t>(ii) Sand from Commercial sources</t>
  </si>
  <si>
    <t>(i) Crushed Stone from approved sources</t>
  </si>
  <si>
    <t>(ii) Crushed Stone from Commercial sources 19mm</t>
  </si>
  <si>
    <t>Pipes in subsoil drainage systems:</t>
  </si>
  <si>
    <t xml:space="preserve">(iv) 160mm internal diameter, unperforated </t>
  </si>
  <si>
    <t>(i) 110mm internal diameter, perforated or slotted</t>
  </si>
  <si>
    <t>Rate Only</t>
  </si>
  <si>
    <t>51.01</t>
  </si>
  <si>
    <t>(c) Grouted stone pitching on a concrete bed 75mm thick</t>
  </si>
  <si>
    <t>(ii) Exceeding 1,5m and up to 3,0m</t>
  </si>
  <si>
    <t>(d) Provision for Medical Examination for Local Labourers</t>
  </si>
  <si>
    <t>(a)</t>
  </si>
  <si>
    <t>Motor grader (128 kW)</t>
  </si>
  <si>
    <t>(b)</t>
  </si>
  <si>
    <t>Excavator (96 kW)</t>
  </si>
  <si>
    <t>(c)</t>
  </si>
  <si>
    <t>Dozer (123 kW)</t>
  </si>
  <si>
    <t>(d)</t>
  </si>
  <si>
    <t>Rubber tyred loader (60 kW)</t>
  </si>
  <si>
    <t>(e)</t>
  </si>
  <si>
    <t>Tractor-loader-backhoe (55 kW)</t>
  </si>
  <si>
    <t>(f)</t>
  </si>
  <si>
    <t>Pedestrian vibrating roller (0,5 ton)</t>
  </si>
  <si>
    <t>(g)</t>
  </si>
  <si>
    <t>Pedestrian vibrating roller (1,4 ton)</t>
  </si>
  <si>
    <t>(h)</t>
  </si>
  <si>
    <t>Self propelled vibrating roller (80 kW)</t>
  </si>
  <si>
    <t>(i)</t>
  </si>
  <si>
    <t>Pneumatic tyred roller (60 kW, 20 ton)</t>
  </si>
  <si>
    <t>(j)</t>
  </si>
  <si>
    <t>Tip truck</t>
  </si>
  <si>
    <t>(k)</t>
  </si>
  <si>
    <t>Water spray truck (7000 litre)</t>
  </si>
  <si>
    <t>(l)</t>
  </si>
  <si>
    <t>(m)</t>
  </si>
  <si>
    <t xml:space="preserve">(e) Ablution units for the office, as specified, including latrines, </t>
  </si>
  <si>
    <t>C2.2.1</t>
  </si>
  <si>
    <t>Percentage Fees</t>
  </si>
  <si>
    <t>Percentage Adjustment for Project Situation and Effort</t>
  </si>
  <si>
    <t>Applicable Fee Percentage</t>
  </si>
  <si>
    <t>Adjusted Fees</t>
  </si>
  <si>
    <t>Stage of Service</t>
  </si>
  <si>
    <t>Percentage per Stage</t>
  </si>
  <si>
    <t>Proportion of Fees</t>
  </si>
  <si>
    <t>Inception</t>
  </si>
  <si>
    <t>Design Development</t>
  </si>
  <si>
    <t>Documentation and Procurement</t>
  </si>
  <si>
    <t>Contract Administration and Inspection</t>
  </si>
  <si>
    <t>Close-out</t>
  </si>
  <si>
    <t>Civil Engineering: Category C (JRA Ennerdale South)</t>
  </si>
  <si>
    <t>BID NO.:  JRA/19/277 :UPGRADING OF GRAVEL ROADS TO SURFACE STANDARDS INCLUSIVE OF ASSOCIATED STORMWATER IN ENNERDALE SOUTH</t>
  </si>
  <si>
    <t>ADD 15% VAT</t>
  </si>
  <si>
    <t>(b) by machine</t>
  </si>
  <si>
    <t>Concept and Viability (Preliminary design)</t>
  </si>
  <si>
    <t>B17.07</t>
  </si>
  <si>
    <t xml:space="preserve">Demolition of Structures </t>
  </si>
  <si>
    <t>Category</t>
  </si>
  <si>
    <t>Fees</t>
  </si>
  <si>
    <t>Professional fees</t>
  </si>
  <si>
    <t>Survey Services</t>
  </si>
  <si>
    <t>Geotechnical Services</t>
  </si>
  <si>
    <t>Social Facilitator</t>
  </si>
  <si>
    <t>OHS</t>
  </si>
  <si>
    <t>Total</t>
  </si>
  <si>
    <t>Remark</t>
  </si>
  <si>
    <t>VAT 15%</t>
  </si>
  <si>
    <t>Total Including VAT</t>
  </si>
  <si>
    <t>Construction Cost</t>
  </si>
  <si>
    <t>PROFESSIONAL FEE BREAKDOWN</t>
  </si>
  <si>
    <t>Construction Supervision and Disbursements</t>
  </si>
  <si>
    <t>Including contingencies and escalations but excluding VAT</t>
  </si>
  <si>
    <t>TOTAL PROFESSIONAL FEES</t>
  </si>
  <si>
    <t>NOTE : The combined total tendered for subitems</t>
  </si>
  <si>
    <t xml:space="preserve">             (a), (b) and (c)  should not exceed 15% of the</t>
  </si>
  <si>
    <t xml:space="preserve"> CLEARING AND GRUBBING</t>
  </si>
  <si>
    <t>Supervision</t>
  </si>
  <si>
    <t>Distance (km)</t>
  </si>
  <si>
    <t>93 unleaded</t>
  </si>
  <si>
    <t>Construction period 36 months</t>
  </si>
  <si>
    <t>Construction period 36 months level 3 monitoring 1RE including contingencies</t>
  </si>
  <si>
    <t>Estimated Cost of Works (excl. Contingencies, escalation and VAT)</t>
  </si>
  <si>
    <t>Contengencies</t>
  </si>
  <si>
    <t>Escalation</t>
  </si>
  <si>
    <t>Including contingencies and escalations but excluding VAT. Fees on construction cost of R 128 993 619.15</t>
  </si>
  <si>
    <t>Mark-up in respect of technical assessements at 10%</t>
  </si>
  <si>
    <t>Mark up from subconsultants fees</t>
  </si>
  <si>
    <t>JRA Administration Fee at 7.5% of subtotal</t>
  </si>
  <si>
    <t xml:space="preserve">Total </t>
  </si>
  <si>
    <t>Approval of principal contactors Health and safety plan</t>
  </si>
  <si>
    <t>Development of EMP</t>
  </si>
  <si>
    <t>Develop Baseline Risk Assessment  For OHS</t>
  </si>
  <si>
    <t>OHS Monitoring and Audit (month)</t>
  </si>
  <si>
    <t>EMP Monitoring and Audit (month)</t>
  </si>
  <si>
    <t>Disbursements 10%</t>
  </si>
  <si>
    <t>SUBTOTAL PROFESSIONAL FEES</t>
  </si>
  <si>
    <t>Subtotal Professional Fees</t>
  </si>
  <si>
    <t>Total professional Fees</t>
  </si>
  <si>
    <t>Stage 1 and 2</t>
  </si>
  <si>
    <t>Stage 3 - 6</t>
  </si>
  <si>
    <t>B21.21</t>
  </si>
  <si>
    <t>B21.22</t>
  </si>
  <si>
    <t>(d) Ganger</t>
  </si>
  <si>
    <t>Soilcrete</t>
  </si>
  <si>
    <t>Subsoil drainage markers</t>
  </si>
  <si>
    <t>Relocation, removal, realignment and replacement of services</t>
  </si>
  <si>
    <t>12.00</t>
  </si>
  <si>
    <t>12.01</t>
  </si>
  <si>
    <t>12.02</t>
  </si>
  <si>
    <t>250 cmf compressor (7 m³/min) complete with 2 tools and operators</t>
  </si>
  <si>
    <t>600 cmf compressor (17 m³/min) complete with 4 tools and operators</t>
  </si>
  <si>
    <t>GENERAL REQUIREMENTS AND PROVISION</t>
  </si>
  <si>
    <t xml:space="preserve">GENERAL REQUIREMENTS AND PROVISIONS                </t>
  </si>
  <si>
    <t>Break into existing drainage structures and install subsoil drain pipe</t>
  </si>
  <si>
    <t>TOTAL BROUGHT FORWARD</t>
  </si>
  <si>
    <t xml:space="preserve">              Tender Sum, excluding CPA, contingencies and VAT</t>
  </si>
  <si>
    <t xml:space="preserve">     respect of subitem 12.01(c) &amp;(d)</t>
  </si>
  <si>
    <t>(i) Office swivel type</t>
  </si>
  <si>
    <t>(i) 220/250 volt power points</t>
  </si>
  <si>
    <t xml:space="preserve">(iii) Double 80 watt fluorescent-light fittings complete </t>
  </si>
  <si>
    <t xml:space="preserve">      with ballast and tubes</t>
  </si>
  <si>
    <t>(i) The provision of telephone service, including the cost of calls</t>
  </si>
  <si>
    <t xml:space="preserve">(ii) The provision of 3G modem and mobile data </t>
  </si>
  <si>
    <t>(iii) Computers and software</t>
  </si>
  <si>
    <t>Clearing and grubbing at inlets and outlets of hydraulic</t>
  </si>
  <si>
    <t>structures</t>
  </si>
  <si>
    <t>(c) Lowbed truck max (30 ton)</t>
  </si>
  <si>
    <t xml:space="preserve">(b) Contractor's handling costs, profit and all other charges in </t>
  </si>
  <si>
    <t xml:space="preserve">      respect of B18.03</t>
  </si>
  <si>
    <t>(i) 0m up to 1,5m</t>
  </si>
  <si>
    <t xml:space="preserve">     irrespective of depth</t>
  </si>
  <si>
    <t xml:space="preserve">     below the surface level</t>
  </si>
  <si>
    <t xml:space="preserve">      wash basins, showers and taps etc.</t>
  </si>
  <si>
    <t>(a) Girth exceeding 1m up to and including 2m</t>
  </si>
  <si>
    <t>(b) Girth exceeding 2m up to and including 3m</t>
  </si>
  <si>
    <t>(i) 6m³</t>
  </si>
  <si>
    <t>(ii) 10m³</t>
  </si>
  <si>
    <t xml:space="preserve">      below the surface level</t>
  </si>
  <si>
    <t xml:space="preserve">      irrespective of depth</t>
  </si>
  <si>
    <t xml:space="preserve">      duty complete with couplings</t>
  </si>
  <si>
    <t>(a) High density type polyethylene pressure pipes and fittings, normal</t>
  </si>
  <si>
    <t>38.04</t>
  </si>
  <si>
    <t>PITCHING, STONEWORK AND PROTECTION AGAINST EROSION</t>
  </si>
  <si>
    <t>(a) Cost of Testing</t>
  </si>
  <si>
    <t xml:space="preserve">(e) Contractor's handling costs and other charges on subitems </t>
  </si>
  <si>
    <t xml:space="preserve">      B12.08(a), (b), (c) and (d)</t>
  </si>
  <si>
    <t xml:space="preserve">     in connection with contract administration and telephone rental</t>
  </si>
  <si>
    <t xml:space="preserve">Concrete Outlet structures, manhole boxes, junction boxes and cleaning </t>
  </si>
  <si>
    <t>Environmental Management</t>
  </si>
  <si>
    <t xml:space="preserve">(e) Contractor's charge to allow for handling costs and profit in </t>
  </si>
  <si>
    <t>(a) Remuneration of Liaison Officer</t>
  </si>
  <si>
    <t xml:space="preserve">(b) Contractor's charge to allow for handling costs and profit in </t>
  </si>
  <si>
    <t>(a) Miscellaneous payments</t>
  </si>
  <si>
    <t>(i) Web Portal</t>
  </si>
  <si>
    <t>(b) Handling costs in respect of subitem B12.05(a)</t>
  </si>
  <si>
    <t>(a) 0 m up to 2 m</t>
  </si>
  <si>
    <t>(i) Soft material</t>
  </si>
  <si>
    <t>(ii) Hard material</t>
  </si>
  <si>
    <t>(b) Exceeding 2 m up to 4 m</t>
  </si>
  <si>
    <t>(c) Junction boxes</t>
  </si>
  <si>
    <t>(b) Prime-cost items:</t>
  </si>
  <si>
    <t>14.00</t>
  </si>
  <si>
    <t>(b) Provisional sum for protection and relocation of Telkom Services</t>
  </si>
  <si>
    <t>(c) Provisional sum for protection and relocation of Eskom services</t>
  </si>
  <si>
    <t>21.00</t>
  </si>
  <si>
    <t>(a) Provisional sum for relocation protection and relocation of sewer</t>
  </si>
  <si>
    <t>(d) Provisional sum for protection and relocation of existing water mains</t>
  </si>
  <si>
    <t xml:space="preserve">HOUSING, OFFICES AND LABORATORIES FOR THE </t>
  </si>
  <si>
    <t>ENGINEER'S SITE PERSONNEL</t>
  </si>
  <si>
    <t>month</t>
  </si>
  <si>
    <t>Compliance with Environmental Obligations</t>
  </si>
  <si>
    <t>B13.03</t>
  </si>
  <si>
    <t>Healthg and Safety Act and Construction Regulation</t>
  </si>
  <si>
    <t>lump sum</t>
  </si>
  <si>
    <t>Prov sum</t>
  </si>
  <si>
    <t>hour</t>
  </si>
  <si>
    <t>13.00</t>
  </si>
  <si>
    <t>14.01</t>
  </si>
  <si>
    <t>14.02</t>
  </si>
  <si>
    <t>14.03</t>
  </si>
  <si>
    <t>17.00</t>
  </si>
  <si>
    <t>17.01</t>
  </si>
  <si>
    <t>17.02</t>
  </si>
  <si>
    <t>17.04</t>
  </si>
  <si>
    <t>17.05</t>
  </si>
  <si>
    <t>18.00</t>
  </si>
  <si>
    <t>21.01</t>
  </si>
  <si>
    <t>21.02</t>
  </si>
  <si>
    <t>21.03</t>
  </si>
  <si>
    <t>21.04</t>
  </si>
  <si>
    <t>21.06</t>
  </si>
  <si>
    <t>21.07</t>
  </si>
  <si>
    <t>21.08</t>
  </si>
  <si>
    <t>21.09</t>
  </si>
  <si>
    <t>21.13</t>
  </si>
  <si>
    <t>21.17</t>
  </si>
  <si>
    <t>(a) Constractors administration obligation in respect of the Occupational</t>
  </si>
  <si>
    <t>(b) OHS Act Safety Officer and Risk Assessor</t>
  </si>
  <si>
    <t>(d) Add contractor's charges for Item B13.02 (c) above</t>
  </si>
  <si>
    <t>38.00</t>
  </si>
  <si>
    <t>51.00</t>
  </si>
  <si>
    <t>81.00</t>
  </si>
  <si>
    <t>81.02</t>
  </si>
  <si>
    <t>sum</t>
  </si>
  <si>
    <t>G13.01 Occupational Health and Safety Act Administration</t>
  </si>
  <si>
    <t>prov sum</t>
  </si>
  <si>
    <t>PREVIOUS</t>
  </si>
  <si>
    <t>CURRENT</t>
  </si>
  <si>
    <t>CUMMULATIVE</t>
  </si>
  <si>
    <t>CONTRACT AMOUNT</t>
  </si>
  <si>
    <t>(c) Indipendent OHS Safety Officer appointed by the Engineer</t>
  </si>
  <si>
    <t>Finishing the Site:</t>
  </si>
  <si>
    <t>m2</t>
  </si>
  <si>
    <t>(b) Finishing and Cleaning the Site</t>
  </si>
  <si>
    <t>ADD % CONTINGENCIES</t>
  </si>
  <si>
    <t>FINISHING THE SITE</t>
  </si>
  <si>
    <t>CONSTRUCTION COSTS</t>
  </si>
  <si>
    <t>SUBTOTAL A</t>
  </si>
  <si>
    <t>TOTAL ESTIMATED COSTS</t>
  </si>
  <si>
    <t>QUANTITY</t>
  </si>
  <si>
    <t>AMOUNT</t>
  </si>
  <si>
    <t>TOTAL CARRIED SUMMARY</t>
  </si>
  <si>
    <t>Sum</t>
  </si>
  <si>
    <t>FINISHING THE SITE AND ROAD RESERVE</t>
  </si>
  <si>
    <t>SUMMARY:SUBSURFACE DRAINAGE AT OR TAMBO GARDEN OF REMEMBRANCE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</si>
</sst>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-&quot;R&quot;* #,##0.00_-;\-&quot;R&quot;* #,##0.00_-;_-&quot;R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 * #,##0.00_ ;_ * \-#,##0.00_ ;_ * &quot;-&quot;??_ ;_ @_ "/>
    <numFmt numFmtId="167" formatCode="0.0"/>
    <numFmt numFmtId="168" formatCode="#,##0.0"/>
    <numFmt numFmtId="169" formatCode="&quot;R&quot;\ #,##0.00"/>
    <numFmt numFmtId="170" formatCode="#,##0.000"/>
    <numFmt numFmtId="171" formatCode="\$#,##0\ ;\(\$#,##0\)"/>
    <numFmt numFmtId="172" formatCode="\$#,##0.00\ ;\(\$#,##0.00\)"/>
    <numFmt numFmtId="173" formatCode="0.0%"/>
    <numFmt numFmtId="174" formatCode="_-[$R-1C09]* #,##0.00_-;\-[$R-1C09]* #,##0.00_-;_-[$R-1C09]* &quot;-&quot;??_-;_-@_-"/>
    <numFmt numFmtId="175" formatCode="&quot;$&quot;#,##0.00"/>
    <numFmt numFmtId="176" formatCode="_ [$R-1C09]\ * #,##0.00_ ;_ [$R-1C09]\ * \-#,##0.00_ ;_ [$R-1C09]\ * &quot;-&quot;??_ ;_ @_ "/>
    <numFmt numFmtId="177" formatCode="_-[$R-1C09]* #,##0.000_-;\-[$R-1C09]* #,##0.000_-;_-[$R-1C09]* &quot;-&quot;??_-;_-@_-"/>
    <numFmt numFmtId="178" formatCode="#,##0.0000"/>
    <numFmt numFmtId="179" formatCode="[$R-435]\ #,##0.00"/>
    <numFmt numFmtId="180" formatCode="_ [$R-1C09]\ * #,##0.000_ ;_ [$R-1C09]\ * \-#,##0.000_ ;_ [$R-1C09]\ * &quot;-&quot;??_ ;_ @_ "/>
    <numFmt numFmtId="181" formatCode="_(* #,##0.0000_);_(* \(#,##0.0000\);_(* &quot;-&quot;??_);_(@_)"/>
  </numFmts>
  <fonts count="3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0"/>
      <color indexed="10"/>
      <name val="Arial Narrow"/>
      <family val="2"/>
    </font>
    <font>
      <sz val="8"/>
      <name val="Arial"/>
      <family val="2"/>
    </font>
    <font>
      <b/>
      <sz val="10"/>
      <color indexed="10"/>
      <name val="Arial Narrow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sz val="10"/>
      <name val="Arial"/>
      <family val="2"/>
    </font>
    <font>
      <sz val="6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i/>
      <u/>
      <sz val="6"/>
      <name val="Arial"/>
      <family val="2"/>
    </font>
    <font>
      <b/>
      <u/>
      <sz val="10"/>
      <name val="Arial Narrow"/>
      <family val="2"/>
    </font>
    <font>
      <sz val="12"/>
      <name val="Arial"/>
      <family val="2"/>
    </font>
    <font>
      <i/>
      <u/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u/>
      <sz val="14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7">
    <xf numFmtId="0" fontId="0" fillId="0" borderId="0"/>
    <xf numFmtId="166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4" fontId="16" fillId="0" borderId="1" applyProtection="0"/>
    <xf numFmtId="166" fontId="1" fillId="0" borderId="0" applyFont="0" applyFill="0" applyBorder="0" applyAlignment="0" applyProtection="0"/>
    <xf numFmtId="4" fontId="1" fillId="0" borderId="1" applyProtection="0"/>
    <xf numFmtId="3" fontId="4" fillId="0" borderId="2" applyProtection="0"/>
    <xf numFmtId="3" fontId="1" fillId="0" borderId="2" applyProtection="0"/>
    <xf numFmtId="168" fontId="16" fillId="0" borderId="1" applyProtection="0"/>
    <xf numFmtId="168" fontId="1" fillId="0" borderId="1" applyProtection="0"/>
    <xf numFmtId="4" fontId="16" fillId="0" borderId="1" applyProtection="0"/>
    <xf numFmtId="4" fontId="17" fillId="0" borderId="1" applyProtection="0"/>
    <xf numFmtId="170" fontId="16" fillId="0" borderId="1" applyProtection="0"/>
    <xf numFmtId="170" fontId="1" fillId="0" borderId="1" applyProtection="0"/>
    <xf numFmtId="164" fontId="23" fillId="0" borderId="0" applyFont="0" applyFill="0" applyBorder="0" applyAlignment="0" applyProtection="0"/>
    <xf numFmtId="172" fontId="1" fillId="0" borderId="1" applyProtection="0">
      <alignment horizontal="right"/>
    </xf>
    <xf numFmtId="171" fontId="15" fillId="0" borderId="0" applyFont="0" applyFill="0" applyBorder="0" applyAlignment="0" applyProtection="0"/>
    <xf numFmtId="0" fontId="16" fillId="0" borderId="0" applyProtection="0"/>
    <xf numFmtId="0" fontId="21" fillId="0" borderId="0" applyProtection="0"/>
    <xf numFmtId="0" fontId="1" fillId="2" borderId="0"/>
    <xf numFmtId="2" fontId="5" fillId="0" borderId="0" applyProtection="0"/>
    <xf numFmtId="2" fontId="21" fillId="0" borderId="0" applyProtection="0"/>
    <xf numFmtId="0" fontId="17" fillId="0" borderId="0" applyNumberFormat="0" applyFont="0" applyFill="0" applyBorder="0" applyAlignment="0" applyProtection="0">
      <protection locked="0"/>
    </xf>
    <xf numFmtId="0" fontId="18" fillId="0" borderId="0" applyProtection="0"/>
    <xf numFmtId="0" fontId="1" fillId="0" borderId="0"/>
    <xf numFmtId="0" fontId="21" fillId="0" borderId="0"/>
    <xf numFmtId="0" fontId="16" fillId="0" borderId="0"/>
    <xf numFmtId="0" fontId="1" fillId="0" borderId="0"/>
    <xf numFmtId="0" fontId="21" fillId="0" borderId="0"/>
    <xf numFmtId="0" fontId="24" fillId="0" borderId="0"/>
    <xf numFmtId="0" fontId="19" fillId="0" borderId="2"/>
    <xf numFmtId="0" fontId="22" fillId="0" borderId="2"/>
    <xf numFmtId="9" fontId="2" fillId="0" borderId="0" applyFont="0" applyFill="0" applyBorder="0" applyAlignment="0" applyProtection="0"/>
    <xf numFmtId="9" fontId="5" fillId="0" borderId="0" applyFill="0" applyProtection="0"/>
    <xf numFmtId="9" fontId="1" fillId="0" borderId="0" applyFont="0" applyFill="0" applyBorder="0" applyAlignment="0" applyProtection="0"/>
    <xf numFmtId="9" fontId="1" fillId="0" borderId="1" applyProtection="0">
      <alignment horizontal="right"/>
    </xf>
    <xf numFmtId="0" fontId="21" fillId="0" borderId="3" applyProtection="0"/>
  </cellStyleXfs>
  <cellXfs count="579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3" fontId="7" fillId="0" borderId="0" xfId="0" applyNumberFormat="1" applyFont="1" applyAlignment="1">
      <alignment horizontal="center" vertical="center"/>
    </xf>
    <xf numFmtId="0" fontId="30" fillId="0" borderId="0" xfId="29" applyFont="1"/>
    <xf numFmtId="173" fontId="30" fillId="0" borderId="9" xfId="29" applyNumberFormat="1" applyFont="1" applyBorder="1" applyAlignment="1">
      <alignment horizontal="center" vertical="center"/>
    </xf>
    <xf numFmtId="169" fontId="30" fillId="0" borderId="0" xfId="29" applyNumberFormat="1" applyFont="1"/>
    <xf numFmtId="174" fontId="30" fillId="3" borderId="18" xfId="14" applyNumberFormat="1" applyFont="1" applyFill="1" applyBorder="1" applyAlignment="1">
      <alignment horizontal="center" vertical="center"/>
    </xf>
    <xf numFmtId="173" fontId="30" fillId="0" borderId="18" xfId="29" applyNumberFormat="1" applyFont="1" applyBorder="1" applyAlignment="1">
      <alignment horizontal="center" vertical="center"/>
    </xf>
    <xf numFmtId="0" fontId="30" fillId="0" borderId="13" xfId="29" applyFont="1" applyBorder="1"/>
    <xf numFmtId="0" fontId="30" fillId="0" borderId="17" xfId="29" applyFont="1" applyBorder="1"/>
    <xf numFmtId="169" fontId="29" fillId="0" borderId="21" xfId="29" applyNumberFormat="1" applyFont="1" applyBorder="1" applyAlignment="1" applyProtection="1">
      <alignment vertical="center"/>
      <protection locked="0"/>
    </xf>
    <xf numFmtId="10" fontId="31" fillId="0" borderId="22" xfId="29" applyNumberFormat="1" applyFont="1" applyBorder="1" applyAlignment="1">
      <alignment vertical="center"/>
    </xf>
    <xf numFmtId="10" fontId="29" fillId="0" borderId="23" xfId="29" applyNumberFormat="1" applyFont="1" applyBorder="1" applyAlignment="1">
      <alignment vertical="center"/>
    </xf>
    <xf numFmtId="169" fontId="30" fillId="0" borderId="21" xfId="29" applyNumberFormat="1" applyFont="1" applyBorder="1" applyAlignment="1">
      <alignment vertical="center"/>
    </xf>
    <xf numFmtId="0" fontId="30" fillId="0" borderId="11" xfId="29" applyFont="1" applyBorder="1"/>
    <xf numFmtId="0" fontId="30" fillId="0" borderId="16" xfId="29" applyFont="1" applyBorder="1"/>
    <xf numFmtId="0" fontId="29" fillId="0" borderId="25" xfId="29" applyFont="1" applyBorder="1" applyAlignment="1">
      <alignment vertical="center" wrapText="1"/>
    </xf>
    <xf numFmtId="0" fontId="29" fillId="0" borderId="17" xfId="29" applyFont="1" applyBorder="1"/>
    <xf numFmtId="169" fontId="29" fillId="0" borderId="26" xfId="29" applyNumberFormat="1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0" fontId="7" fillId="0" borderId="29" xfId="0" applyFont="1" applyBorder="1" applyAlignment="1">
      <alignment horizontal="left" vertical="center"/>
    </xf>
    <xf numFmtId="0" fontId="7" fillId="0" borderId="29" xfId="0" applyFont="1" applyBorder="1" applyAlignment="1">
      <alignment vertical="center"/>
    </xf>
    <xf numFmtId="0" fontId="6" fillId="0" borderId="29" xfId="0" quotePrefix="1" applyFont="1" applyBorder="1" applyAlignment="1">
      <alignment horizontal="left" vertical="center"/>
    </xf>
    <xf numFmtId="0" fontId="7" fillId="0" borderId="29" xfId="0" applyFont="1" applyBorder="1" applyAlignment="1">
      <alignment horizontal="center" vertical="center"/>
    </xf>
    <xf numFmtId="4" fontId="6" fillId="0" borderId="29" xfId="0" applyNumberFormat="1" applyFont="1" applyBorder="1" applyAlignment="1">
      <alignment horizontal="center" vertical="center"/>
    </xf>
    <xf numFmtId="4" fontId="7" fillId="0" borderId="29" xfId="0" applyNumberFormat="1" applyFont="1" applyBorder="1" applyAlignment="1">
      <alignment horizontal="center" vertical="center"/>
    </xf>
    <xf numFmtId="4" fontId="7" fillId="0" borderId="29" xfId="0" applyNumberFormat="1" applyFont="1" applyBorder="1" applyAlignment="1">
      <alignment vertical="center"/>
    </xf>
    <xf numFmtId="2" fontId="6" fillId="0" borderId="29" xfId="0" applyNumberFormat="1" applyFont="1" applyBorder="1" applyAlignment="1">
      <alignment horizontal="left" vertical="center"/>
    </xf>
    <xf numFmtId="0" fontId="6" fillId="0" borderId="29" xfId="0" applyFont="1" applyBorder="1" applyAlignment="1">
      <alignment vertical="center"/>
    </xf>
    <xf numFmtId="0" fontId="6" fillId="0" borderId="29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25" fillId="0" borderId="29" xfId="0" applyFont="1" applyBorder="1" applyAlignment="1">
      <alignment vertical="center"/>
    </xf>
    <xf numFmtId="3" fontId="7" fillId="0" borderId="29" xfId="0" applyNumberFormat="1" applyFont="1" applyBorder="1" applyAlignment="1">
      <alignment vertical="center"/>
    </xf>
    <xf numFmtId="0" fontId="20" fillId="0" borderId="0" xfId="0" applyFont="1" applyAlignment="1">
      <alignment vertical="center"/>
    </xf>
    <xf numFmtId="0" fontId="7" fillId="0" borderId="29" xfId="0" applyFont="1" applyBorder="1" applyAlignment="1">
      <alignment vertical="center" wrapText="1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6" fillId="0" borderId="30" xfId="0" applyFont="1" applyBorder="1" applyAlignment="1">
      <alignment horizontal="left" vertical="center"/>
    </xf>
    <xf numFmtId="174" fontId="30" fillId="0" borderId="0" xfId="29" applyNumberFormat="1" applyFont="1"/>
    <xf numFmtId="174" fontId="29" fillId="0" borderId="0" xfId="29" applyNumberFormat="1" applyFont="1" applyAlignment="1">
      <alignment vertical="center"/>
    </xf>
    <xf numFmtId="169" fontId="29" fillId="0" borderId="22" xfId="29" applyNumberFormat="1" applyFont="1" applyBorder="1" applyAlignment="1">
      <alignment vertical="center"/>
    </xf>
    <xf numFmtId="174" fontId="29" fillId="0" borderId="30" xfId="29" applyNumberFormat="1" applyFont="1" applyBorder="1" applyAlignment="1">
      <alignment vertical="center"/>
    </xf>
    <xf numFmtId="169" fontId="30" fillId="0" borderId="0" xfId="29" applyNumberFormat="1" applyFont="1" applyAlignment="1">
      <alignment vertical="center"/>
    </xf>
    <xf numFmtId="174" fontId="30" fillId="0" borderId="9" xfId="14" applyNumberFormat="1" applyFont="1" applyBorder="1" applyAlignment="1">
      <alignment horizontal="center" vertical="center"/>
    </xf>
    <xf numFmtId="174" fontId="30" fillId="0" borderId="18" xfId="14" applyNumberFormat="1" applyFont="1" applyBorder="1" applyAlignment="1">
      <alignment horizontal="center" vertical="center"/>
    </xf>
    <xf numFmtId="169" fontId="30" fillId="0" borderId="12" xfId="29" applyNumberFormat="1" applyFont="1" applyBorder="1" applyAlignment="1">
      <alignment vertical="center"/>
    </xf>
    <xf numFmtId="169" fontId="30" fillId="0" borderId="16" xfId="29" applyNumberFormat="1" applyFont="1" applyBorder="1" applyAlignment="1">
      <alignment vertical="center"/>
    </xf>
    <xf numFmtId="174" fontId="30" fillId="0" borderId="4" xfId="14" applyNumberFormat="1" applyFont="1" applyBorder="1" applyAlignment="1">
      <alignment horizontal="center" vertical="center"/>
    </xf>
    <xf numFmtId="0" fontId="30" fillId="0" borderId="0" xfId="29" applyFont="1" applyAlignment="1">
      <alignment wrapText="1"/>
    </xf>
    <xf numFmtId="0" fontId="34" fillId="0" borderId="15" xfId="29" applyFont="1" applyBorder="1" applyAlignment="1">
      <alignment vertical="center" wrapText="1"/>
    </xf>
    <xf numFmtId="0" fontId="35" fillId="0" borderId="0" xfId="29" applyFont="1" applyAlignment="1">
      <alignment vertical="center"/>
    </xf>
    <xf numFmtId="0" fontId="29" fillId="0" borderId="19" xfId="29" applyFont="1" applyBorder="1" applyAlignment="1">
      <alignment vertical="center"/>
    </xf>
    <xf numFmtId="0" fontId="29" fillId="0" borderId="20" xfId="29" applyFont="1" applyBorder="1" applyAlignment="1">
      <alignment vertical="center"/>
    </xf>
    <xf numFmtId="169" fontId="30" fillId="0" borderId="22" xfId="29" applyNumberFormat="1" applyFont="1" applyBorder="1" applyAlignment="1">
      <alignment vertical="center"/>
    </xf>
    <xf numFmtId="0" fontId="29" fillId="0" borderId="17" xfId="29" applyFont="1" applyBorder="1" applyAlignment="1">
      <alignment horizontal="center" vertical="center" wrapText="1"/>
    </xf>
    <xf numFmtId="0" fontId="29" fillId="0" borderId="0" xfId="29" applyFont="1" applyAlignment="1">
      <alignment vertical="center"/>
    </xf>
    <xf numFmtId="169" fontId="29" fillId="0" borderId="17" xfId="29" applyNumberFormat="1" applyFont="1" applyBorder="1" applyAlignment="1" applyProtection="1">
      <alignment vertical="center"/>
      <protection locked="0"/>
    </xf>
    <xf numFmtId="10" fontId="31" fillId="0" borderId="17" xfId="29" applyNumberFormat="1" applyFont="1" applyBorder="1" applyAlignment="1">
      <alignment vertical="center"/>
    </xf>
    <xf numFmtId="169" fontId="30" fillId="0" borderId="17" xfId="29" applyNumberFormat="1" applyFont="1" applyBorder="1" applyAlignment="1">
      <alignment vertical="center"/>
    </xf>
    <xf numFmtId="173" fontId="30" fillId="0" borderId="4" xfId="29" applyNumberFormat="1" applyFont="1" applyBorder="1" applyAlignment="1">
      <alignment horizontal="center" vertical="center"/>
    </xf>
    <xf numFmtId="169" fontId="30" fillId="0" borderId="23" xfId="29" applyNumberFormat="1" applyFont="1" applyBorder="1" applyAlignment="1">
      <alignment vertical="center"/>
    </xf>
    <xf numFmtId="0" fontId="30" fillId="0" borderId="20" xfId="29" applyFont="1" applyBorder="1"/>
    <xf numFmtId="169" fontId="29" fillId="0" borderId="30" xfId="29" applyNumberFormat="1" applyFont="1" applyBorder="1"/>
    <xf numFmtId="169" fontId="30" fillId="0" borderId="30" xfId="29" applyNumberFormat="1" applyFont="1" applyBorder="1" applyAlignment="1">
      <alignment vertical="center"/>
    </xf>
    <xf numFmtId="169" fontId="30" fillId="0" borderId="24" xfId="29" applyNumberFormat="1" applyFont="1" applyBorder="1" applyAlignment="1">
      <alignment vertical="center"/>
    </xf>
    <xf numFmtId="169" fontId="29" fillId="0" borderId="23" xfId="29" applyNumberFormat="1" applyFont="1" applyBorder="1" applyAlignment="1">
      <alignment vertical="center"/>
    </xf>
    <xf numFmtId="0" fontId="30" fillId="0" borderId="24" xfId="29" applyFont="1" applyBorder="1" applyAlignment="1">
      <alignment horizontal="center"/>
    </xf>
    <xf numFmtId="0" fontId="30" fillId="0" borderId="30" xfId="29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74" fontId="7" fillId="0" borderId="29" xfId="0" applyNumberFormat="1" applyFont="1" applyBorder="1" applyAlignment="1">
      <alignment vertical="center"/>
    </xf>
    <xf numFmtId="174" fontId="6" fillId="0" borderId="30" xfId="0" applyNumberFormat="1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3" fontId="6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0" fillId="0" borderId="15" xfId="0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6" fillId="0" borderId="16" xfId="0" applyFont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174" fontId="6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44" fontId="7" fillId="0" borderId="0" xfId="0" applyNumberFormat="1" applyFont="1" applyAlignment="1">
      <alignment vertical="center"/>
    </xf>
    <xf numFmtId="44" fontId="7" fillId="0" borderId="29" xfId="0" applyNumberFormat="1" applyFont="1" applyBorder="1" applyAlignment="1">
      <alignment vertical="center"/>
    </xf>
    <xf numFmtId="1" fontId="7" fillId="0" borderId="0" xfId="0" applyNumberFormat="1" applyFont="1" applyAlignment="1">
      <alignment vertical="center"/>
    </xf>
    <xf numFmtId="44" fontId="6" fillId="0" borderId="30" xfId="0" applyNumberFormat="1" applyFont="1" applyBorder="1" applyAlignment="1">
      <alignment vertical="center"/>
    </xf>
    <xf numFmtId="167" fontId="6" fillId="0" borderId="15" xfId="0" applyNumberFormat="1" applyFont="1" applyBorder="1" applyAlignment="1">
      <alignment horizontal="center" vertical="center"/>
    </xf>
    <xf numFmtId="167" fontId="6" fillId="0" borderId="12" xfId="0" applyNumberFormat="1" applyFont="1" applyBorder="1" applyAlignment="1">
      <alignment horizontal="center" vertical="center"/>
    </xf>
    <xf numFmtId="1" fontId="6" fillId="0" borderId="20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168" fontId="7" fillId="0" borderId="29" xfId="0" applyNumberFormat="1" applyFont="1" applyBorder="1" applyAlignment="1">
      <alignment vertical="center"/>
    </xf>
    <xf numFmtId="168" fontId="7" fillId="0" borderId="0" xfId="0" applyNumberFormat="1" applyFont="1" applyAlignment="1">
      <alignment vertical="center"/>
    </xf>
    <xf numFmtId="0" fontId="6" fillId="0" borderId="30" xfId="0" applyFont="1" applyBorder="1" applyAlignment="1">
      <alignment horizontal="center" vertical="center"/>
    </xf>
    <xf numFmtId="44" fontId="7" fillId="0" borderId="29" xfId="0" applyNumberFormat="1" applyFont="1" applyBorder="1" applyAlignment="1">
      <alignment horizontal="center" vertical="center"/>
    </xf>
    <xf numFmtId="2" fontId="6" fillId="0" borderId="29" xfId="0" quotePrefix="1" applyNumberFormat="1" applyFont="1" applyBorder="1" applyAlignment="1">
      <alignment horizontal="left" vertical="center"/>
    </xf>
    <xf numFmtId="0" fontId="7" fillId="0" borderId="15" xfId="0" applyFont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31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7" fillId="0" borderId="31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vertical="center" wrapText="1"/>
    </xf>
    <xf numFmtId="0" fontId="20" fillId="0" borderId="13" xfId="0" applyFont="1" applyBorder="1" applyAlignment="1">
      <alignment vertical="center"/>
    </xf>
    <xf numFmtId="4" fontId="7" fillId="0" borderId="15" xfId="0" applyNumberFormat="1" applyFont="1" applyBorder="1" applyAlignment="1">
      <alignment vertical="center" wrapText="1"/>
    </xf>
    <xf numFmtId="0" fontId="6" fillId="0" borderId="33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7" fillId="0" borderId="25" xfId="0" applyFont="1" applyBorder="1" applyAlignment="1">
      <alignment vertical="center" wrapText="1"/>
    </xf>
    <xf numFmtId="0" fontId="6" fillId="0" borderId="12" xfId="0" applyFont="1" applyBorder="1" applyAlignment="1">
      <alignment vertical="center"/>
    </xf>
    <xf numFmtId="0" fontId="7" fillId="0" borderId="29" xfId="0" quotePrefix="1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1" fontId="7" fillId="0" borderId="15" xfId="0" applyNumberFormat="1" applyFont="1" applyBorder="1" applyAlignment="1">
      <alignment horizontal="center" vertical="center"/>
    </xf>
    <xf numFmtId="3" fontId="25" fillId="0" borderId="15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left" vertical="center"/>
    </xf>
    <xf numFmtId="0" fontId="6" fillId="0" borderId="15" xfId="0" applyFont="1" applyBorder="1" applyAlignment="1">
      <alignment vertical="center"/>
    </xf>
    <xf numFmtId="3" fontId="7" fillId="0" borderId="29" xfId="0" applyNumberFormat="1" applyFont="1" applyBorder="1" applyAlignment="1">
      <alignment horizontal="center" vertical="center"/>
    </xf>
    <xf numFmtId="168" fontId="7" fillId="0" borderId="0" xfId="0" applyNumberFormat="1" applyFont="1" applyAlignment="1">
      <alignment horizontal="center" vertical="center"/>
    </xf>
    <xf numFmtId="44" fontId="7" fillId="0" borderId="29" xfId="1" applyNumberFormat="1" applyFont="1" applyFill="1" applyBorder="1" applyAlignment="1" applyProtection="1">
      <alignment vertical="center"/>
      <protection locked="0"/>
    </xf>
    <xf numFmtId="174" fontId="6" fillId="0" borderId="30" xfId="0" applyNumberFormat="1" applyFont="1" applyBorder="1" applyAlignment="1">
      <alignment horizontal="center" vertical="center"/>
    </xf>
    <xf numFmtId="4" fontId="6" fillId="0" borderId="30" xfId="0" applyNumberFormat="1" applyFont="1" applyBorder="1" applyAlignment="1">
      <alignment vertical="center"/>
    </xf>
    <xf numFmtId="4" fontId="7" fillId="0" borderId="27" xfId="0" applyNumberFormat="1" applyFont="1" applyBorder="1" applyAlignment="1">
      <alignment horizontal="center" vertical="center"/>
    </xf>
    <xf numFmtId="1" fontId="6" fillId="0" borderId="30" xfId="0" applyNumberFormat="1" applyFont="1" applyBorder="1" applyAlignment="1">
      <alignment horizontal="center" vertical="center"/>
    </xf>
    <xf numFmtId="1" fontId="6" fillId="0" borderId="30" xfId="0" applyNumberFormat="1" applyFont="1" applyBorder="1" applyAlignment="1">
      <alignment vertical="center"/>
    </xf>
    <xf numFmtId="174" fontId="7" fillId="0" borderId="0" xfId="0" applyNumberFormat="1" applyFont="1" applyAlignment="1">
      <alignment vertical="center"/>
    </xf>
    <xf numFmtId="0" fontId="7" fillId="0" borderId="28" xfId="0" applyFont="1" applyBorder="1" applyAlignment="1">
      <alignment vertical="center"/>
    </xf>
    <xf numFmtId="10" fontId="7" fillId="0" borderId="0" xfId="34" applyNumberFormat="1" applyFont="1" applyFill="1" applyAlignment="1" applyProtection="1">
      <alignment horizontal="center" vertical="center"/>
    </xf>
    <xf numFmtId="44" fontId="7" fillId="0" borderId="29" xfId="4" applyNumberFormat="1" applyFont="1" applyFill="1" applyBorder="1" applyAlignment="1" applyProtection="1">
      <alignment vertical="center"/>
      <protection locked="0"/>
    </xf>
    <xf numFmtId="168" fontId="7" fillId="0" borderId="29" xfId="0" applyNumberFormat="1" applyFont="1" applyBorder="1" applyAlignment="1">
      <alignment horizontal="center" vertical="center"/>
    </xf>
    <xf numFmtId="174" fontId="6" fillId="0" borderId="38" xfId="0" applyNumberFormat="1" applyFont="1" applyBorder="1" applyAlignment="1">
      <alignment vertical="center"/>
    </xf>
    <xf numFmtId="174" fontId="6" fillId="0" borderId="7" xfId="0" applyNumberFormat="1" applyFont="1" applyBorder="1" applyAlignment="1">
      <alignment vertical="center"/>
    </xf>
    <xf numFmtId="0" fontId="7" fillId="0" borderId="17" xfId="0" applyFont="1" applyBorder="1" applyAlignment="1">
      <alignment vertical="center" wrapText="1"/>
    </xf>
    <xf numFmtId="0" fontId="6" fillId="0" borderId="42" xfId="0" applyFont="1" applyBorder="1" applyAlignment="1">
      <alignment horizontal="center" vertical="center"/>
    </xf>
    <xf numFmtId="174" fontId="7" fillId="0" borderId="40" xfId="0" quotePrefix="1" applyNumberFormat="1" applyFont="1" applyBorder="1" applyAlignment="1">
      <alignment vertical="center"/>
    </xf>
    <xf numFmtId="165" fontId="7" fillId="0" borderId="29" xfId="0" applyNumberFormat="1" applyFont="1" applyBorder="1" applyAlignment="1">
      <alignment horizontal="center" vertical="center"/>
    </xf>
    <xf numFmtId="174" fontId="7" fillId="0" borderId="0" xfId="0" applyNumberFormat="1" applyFont="1" applyAlignment="1">
      <alignment vertical="center" wrapText="1"/>
    </xf>
    <xf numFmtId="174" fontId="7" fillId="0" borderId="29" xfId="0" applyNumberFormat="1" applyFont="1" applyBorder="1" applyAlignment="1">
      <alignment horizontal="center" vertical="center"/>
    </xf>
    <xf numFmtId="10" fontId="7" fillId="0" borderId="29" xfId="0" applyNumberFormat="1" applyFont="1" applyBorder="1" applyAlignment="1" applyProtection="1">
      <alignment horizontal="right" vertical="center"/>
      <protection locked="0"/>
    </xf>
    <xf numFmtId="49" fontId="6" fillId="0" borderId="31" xfId="0" applyNumberFormat="1" applyFont="1" applyBorder="1" applyAlignment="1">
      <alignment vertical="center"/>
    </xf>
    <xf numFmtId="175" fontId="6" fillId="0" borderId="15" xfId="0" applyNumberFormat="1" applyFont="1" applyBorder="1" applyAlignment="1">
      <alignment horizontal="center" vertical="center"/>
    </xf>
    <xf numFmtId="49" fontId="20" fillId="0" borderId="11" xfId="0" applyNumberFormat="1" applyFont="1" applyBorder="1" applyAlignment="1">
      <alignment horizontal="left" vertical="center"/>
    </xf>
    <xf numFmtId="175" fontId="20" fillId="0" borderId="12" xfId="0" applyNumberFormat="1" applyFont="1" applyBorder="1" applyAlignment="1">
      <alignment horizontal="left" vertical="center"/>
    </xf>
    <xf numFmtId="174" fontId="20" fillId="0" borderId="12" xfId="0" applyNumberFormat="1" applyFont="1" applyBorder="1" applyAlignment="1">
      <alignment horizontal="left" vertical="center"/>
    </xf>
    <xf numFmtId="49" fontId="6" fillId="0" borderId="31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left" vertical="center"/>
    </xf>
    <xf numFmtId="175" fontId="6" fillId="0" borderId="29" xfId="0" applyNumberFormat="1" applyFont="1" applyBorder="1" applyAlignment="1">
      <alignment horizontal="center" vertical="center"/>
    </xf>
    <xf numFmtId="174" fontId="6" fillId="0" borderId="0" xfId="0" applyNumberFormat="1" applyFont="1" applyAlignment="1">
      <alignment horizontal="center" vertical="center"/>
    </xf>
    <xf numFmtId="49" fontId="7" fillId="0" borderId="13" xfId="0" quotePrefix="1" applyNumberFormat="1" applyFont="1" applyBorder="1" applyAlignment="1">
      <alignment horizontal="left" vertical="center"/>
    </xf>
    <xf numFmtId="175" fontId="7" fillId="0" borderId="29" xfId="0" applyNumberFormat="1" applyFont="1" applyBorder="1" applyAlignment="1">
      <alignment horizontal="center" vertical="center"/>
    </xf>
    <xf numFmtId="174" fontId="7" fillId="0" borderId="0" xfId="0" applyNumberFormat="1" applyFont="1" applyAlignment="1">
      <alignment horizontal="center" vertical="center"/>
    </xf>
    <xf numFmtId="49" fontId="7" fillId="0" borderId="13" xfId="0" applyNumberFormat="1" applyFont="1" applyBorder="1" applyAlignment="1">
      <alignment horizontal="left" vertical="center"/>
    </xf>
    <xf numFmtId="175" fontId="7" fillId="0" borderId="29" xfId="0" applyNumberFormat="1" applyFont="1" applyBorder="1" applyAlignment="1">
      <alignment vertical="center"/>
    </xf>
    <xf numFmtId="49" fontId="7" fillId="0" borderId="13" xfId="0" applyNumberFormat="1" applyFont="1" applyBorder="1" applyAlignment="1">
      <alignment vertical="center"/>
    </xf>
    <xf numFmtId="10" fontId="7" fillId="0" borderId="0" xfId="0" applyNumberFormat="1" applyFont="1" applyAlignment="1" applyProtection="1">
      <alignment horizontal="right" vertical="center"/>
      <protection locked="0"/>
    </xf>
    <xf numFmtId="174" fontId="7" fillId="0" borderId="0" xfId="0" applyNumberFormat="1" applyFont="1" applyAlignment="1">
      <alignment horizontal="right" vertical="center"/>
    </xf>
    <xf numFmtId="49" fontId="6" fillId="0" borderId="30" xfId="0" applyNumberFormat="1" applyFont="1" applyBorder="1" applyAlignment="1">
      <alignment vertical="center"/>
    </xf>
    <xf numFmtId="175" fontId="0" fillId="0" borderId="15" xfId="0" applyNumberFormat="1" applyBorder="1" applyAlignment="1">
      <alignment horizontal="center" vertical="center" wrapText="1"/>
    </xf>
    <xf numFmtId="174" fontId="0" fillId="0" borderId="15" xfId="0" applyNumberFormat="1" applyBorder="1" applyAlignment="1">
      <alignment horizontal="center" vertical="center"/>
    </xf>
    <xf numFmtId="175" fontId="6" fillId="0" borderId="0" xfId="0" applyNumberFormat="1" applyFont="1" applyAlignment="1">
      <alignment vertical="center"/>
    </xf>
    <xf numFmtId="175" fontId="6" fillId="0" borderId="12" xfId="0" applyNumberFormat="1" applyFont="1" applyBorder="1" applyAlignment="1">
      <alignment vertical="center"/>
    </xf>
    <xf numFmtId="174" fontId="6" fillId="0" borderId="12" xfId="0" applyNumberFormat="1" applyFont="1" applyBorder="1" applyAlignment="1">
      <alignment vertical="center"/>
    </xf>
    <xf numFmtId="49" fontId="6" fillId="0" borderId="28" xfId="0" applyNumberFormat="1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30" xfId="0" applyFont="1" applyBorder="1" applyAlignment="1">
      <alignment vertical="center"/>
    </xf>
    <xf numFmtId="49" fontId="7" fillId="0" borderId="29" xfId="0" applyNumberFormat="1" applyFont="1" applyBorder="1" applyAlignment="1">
      <alignment horizontal="left" vertical="center"/>
    </xf>
    <xf numFmtId="0" fontId="6" fillId="0" borderId="0" xfId="0" quotePrefix="1" applyFont="1" applyAlignment="1">
      <alignment horizontal="left" vertical="center"/>
    </xf>
    <xf numFmtId="49" fontId="7" fillId="0" borderId="29" xfId="0" applyNumberFormat="1" applyFont="1" applyBorder="1" applyAlignment="1">
      <alignment vertical="center"/>
    </xf>
    <xf numFmtId="49" fontId="6" fillId="0" borderId="29" xfId="0" applyNumberFormat="1" applyFont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174" fontId="7" fillId="0" borderId="29" xfId="0" applyNumberFormat="1" applyFont="1" applyBorder="1" applyAlignment="1" applyProtection="1">
      <alignment horizontal="center" vertical="center"/>
      <protection locked="0"/>
    </xf>
    <xf numFmtId="175" fontId="0" fillId="0" borderId="15" xfId="0" applyNumberFormat="1" applyBorder="1" applyAlignment="1">
      <alignment horizontal="center" vertical="center"/>
    </xf>
    <xf numFmtId="49" fontId="6" fillId="0" borderId="29" xfId="0" quotePrefix="1" applyNumberFormat="1" applyFont="1" applyBorder="1" applyAlignment="1">
      <alignment horizontal="left" vertical="center"/>
    </xf>
    <xf numFmtId="49" fontId="7" fillId="0" borderId="0" xfId="0" applyNumberFormat="1" applyFont="1" applyAlignment="1">
      <alignment vertical="center"/>
    </xf>
    <xf numFmtId="175" fontId="7" fillId="0" borderId="0" xfId="0" applyNumberFormat="1" applyFont="1" applyAlignment="1">
      <alignment horizontal="center" vertical="center"/>
    </xf>
    <xf numFmtId="0" fontId="20" fillId="0" borderId="11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4" fontId="6" fillId="0" borderId="27" xfId="1" applyNumberFormat="1" applyFont="1" applyFill="1" applyBorder="1" applyAlignment="1">
      <alignment horizontal="center" vertical="center"/>
    </xf>
    <xf numFmtId="4" fontId="7" fillId="0" borderId="29" xfId="4" applyNumberFormat="1" applyFont="1" applyFill="1" applyBorder="1" applyAlignment="1">
      <alignment vertical="center"/>
    </xf>
    <xf numFmtId="4" fontId="7" fillId="0" borderId="29" xfId="1" applyNumberFormat="1" applyFont="1" applyFill="1" applyBorder="1" applyAlignment="1">
      <alignment vertical="center"/>
    </xf>
    <xf numFmtId="4" fontId="7" fillId="0" borderId="29" xfId="4" applyNumberFormat="1" applyFont="1" applyFill="1" applyBorder="1" applyAlignment="1">
      <alignment horizontal="center" vertical="center"/>
    </xf>
    <xf numFmtId="165" fontId="7" fillId="0" borderId="0" xfId="0" applyNumberFormat="1" applyFont="1" applyAlignment="1">
      <alignment vertical="center"/>
    </xf>
    <xf numFmtId="166" fontId="28" fillId="0" borderId="29" xfId="4" applyFont="1" applyFill="1" applyBorder="1" applyAlignment="1">
      <alignment horizontal="center" vertical="center"/>
    </xf>
    <xf numFmtId="168" fontId="6" fillId="0" borderId="0" xfId="0" applyNumberFormat="1" applyFont="1" applyAlignment="1">
      <alignment vertical="center"/>
    </xf>
    <xf numFmtId="10" fontId="7" fillId="0" borderId="29" xfId="4" applyNumberFormat="1" applyFont="1" applyFill="1" applyBorder="1" applyAlignment="1">
      <alignment vertical="center"/>
    </xf>
    <xf numFmtId="44" fontId="6" fillId="0" borderId="0" xfId="0" applyNumberFormat="1" applyFont="1" applyAlignment="1">
      <alignment vertical="center"/>
    </xf>
    <xf numFmtId="10" fontId="6" fillId="0" borderId="0" xfId="0" applyNumberFormat="1" applyFont="1" applyAlignment="1">
      <alignment vertical="center"/>
    </xf>
    <xf numFmtId="10" fontId="7" fillId="0" borderId="0" xfId="0" applyNumberFormat="1" applyFont="1" applyAlignment="1">
      <alignment vertical="center"/>
    </xf>
    <xf numFmtId="4" fontId="6" fillId="0" borderId="29" xfId="4" applyNumberFormat="1" applyFont="1" applyFill="1" applyBorder="1" applyAlignment="1">
      <alignment vertical="center"/>
    </xf>
    <xf numFmtId="168" fontId="6" fillId="0" borderId="30" xfId="0" applyNumberFormat="1" applyFont="1" applyBorder="1" applyAlignment="1">
      <alignment horizontal="center" vertical="center"/>
    </xf>
    <xf numFmtId="44" fontId="6" fillId="0" borderId="30" xfId="4" applyNumberFormat="1" applyFont="1" applyFill="1" applyBorder="1" applyAlignment="1" applyProtection="1">
      <alignment vertical="center"/>
      <protection locked="0"/>
    </xf>
    <xf numFmtId="4" fontId="7" fillId="0" borderId="0" xfId="1" applyNumberFormat="1" applyFont="1" applyFill="1" applyAlignment="1">
      <alignment vertical="center"/>
    </xf>
    <xf numFmtId="168" fontId="6" fillId="0" borderId="0" xfId="0" applyNumberFormat="1" applyFont="1" applyAlignment="1">
      <alignment horizontal="center" vertical="center"/>
    </xf>
    <xf numFmtId="4" fontId="6" fillId="0" borderId="0" xfId="1" applyNumberFormat="1" applyFont="1" applyFill="1" applyAlignment="1">
      <alignment vertical="center"/>
    </xf>
    <xf numFmtId="177" fontId="7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vertical="center" wrapText="1"/>
    </xf>
    <xf numFmtId="3" fontId="25" fillId="0" borderId="29" xfId="4" applyNumberFormat="1" applyFont="1" applyFill="1" applyBorder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4" fontId="7" fillId="0" borderId="0" xfId="0" applyNumberFormat="1" applyFont="1" applyAlignment="1">
      <alignment horizontal="left" vertical="center"/>
    </xf>
    <xf numFmtId="179" fontId="7" fillId="0" borderId="0" xfId="0" applyNumberFormat="1" applyFont="1" applyAlignment="1">
      <alignment vertical="center" wrapText="1"/>
    </xf>
    <xf numFmtId="1" fontId="7" fillId="0" borderId="29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3" fontId="25" fillId="0" borderId="29" xfId="1" applyNumberFormat="1" applyFont="1" applyFill="1" applyBorder="1" applyAlignment="1">
      <alignment horizontal="center" vertical="center"/>
    </xf>
    <xf numFmtId="44" fontId="25" fillId="0" borderId="29" xfId="4" applyNumberFormat="1" applyFont="1" applyFill="1" applyBorder="1" applyAlignment="1" applyProtection="1">
      <alignment horizontal="center" vertical="center"/>
      <protection locked="0"/>
    </xf>
    <xf numFmtId="1" fontId="6" fillId="0" borderId="0" xfId="0" applyNumberFormat="1" applyFont="1" applyAlignment="1">
      <alignment vertical="center"/>
    </xf>
    <xf numFmtId="3" fontId="26" fillId="0" borderId="29" xfId="4" applyNumberFormat="1" applyFont="1" applyFill="1" applyBorder="1" applyAlignment="1">
      <alignment horizontal="center" vertical="center"/>
    </xf>
    <xf numFmtId="4" fontId="26" fillId="0" borderId="30" xfId="1" applyNumberFormat="1" applyFont="1" applyFill="1" applyBorder="1" applyAlignment="1">
      <alignment horizontal="right" vertical="center"/>
    </xf>
    <xf numFmtId="1" fontId="7" fillId="0" borderId="29" xfId="0" applyNumberFormat="1" applyFont="1" applyBorder="1" applyAlignment="1">
      <alignment vertical="center"/>
    </xf>
    <xf numFmtId="44" fontId="25" fillId="0" borderId="29" xfId="4" applyNumberFormat="1" applyFont="1" applyFill="1" applyBorder="1" applyAlignment="1">
      <alignment vertical="center"/>
    </xf>
    <xf numFmtId="3" fontId="7" fillId="0" borderId="29" xfId="1" applyNumberFormat="1" applyFont="1" applyFill="1" applyBorder="1" applyAlignment="1">
      <alignment vertical="center"/>
    </xf>
    <xf numFmtId="44" fontId="6" fillId="0" borderId="28" xfId="0" applyNumberFormat="1" applyFont="1" applyBorder="1" applyAlignment="1">
      <alignment vertical="center"/>
    </xf>
    <xf numFmtId="3" fontId="25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vertical="center" wrapText="1"/>
    </xf>
    <xf numFmtId="44" fontId="7" fillId="0" borderId="29" xfId="4" applyNumberFormat="1" applyFont="1" applyFill="1" applyBorder="1" applyAlignment="1" applyProtection="1">
      <alignment horizontal="center" vertical="center"/>
      <protection locked="0"/>
    </xf>
    <xf numFmtId="10" fontId="25" fillId="0" borderId="29" xfId="34" applyNumberFormat="1" applyFont="1" applyFill="1" applyBorder="1" applyAlignment="1" applyProtection="1">
      <alignment horizontal="right" vertical="center"/>
      <protection locked="0"/>
    </xf>
    <xf numFmtId="180" fontId="3" fillId="0" borderId="0" xfId="0" applyNumberFormat="1" applyFont="1" applyAlignment="1">
      <alignment vertical="center"/>
    </xf>
    <xf numFmtId="2" fontId="7" fillId="0" borderId="0" xfId="0" applyNumberFormat="1" applyFont="1" applyAlignment="1">
      <alignment vertical="center"/>
    </xf>
    <xf numFmtId="181" fontId="7" fillId="0" borderId="0" xfId="0" applyNumberFormat="1" applyFont="1" applyAlignment="1">
      <alignment vertical="center"/>
    </xf>
    <xf numFmtId="0" fontId="7" fillId="4" borderId="0" xfId="0" applyFont="1" applyFill="1" applyAlignment="1">
      <alignment vertical="center"/>
    </xf>
    <xf numFmtId="174" fontId="3" fillId="0" borderId="0" xfId="0" applyNumberFormat="1" applyFont="1" applyAlignment="1">
      <alignment vertical="center"/>
    </xf>
    <xf numFmtId="174" fontId="3" fillId="0" borderId="0" xfId="0" applyNumberFormat="1" applyFont="1" applyAlignment="1">
      <alignment horizontal="left" vertical="center"/>
    </xf>
    <xf numFmtId="176" fontId="36" fillId="4" borderId="0" xfId="0" applyNumberFormat="1" applyFont="1" applyFill="1" applyAlignment="1">
      <alignment vertical="center"/>
    </xf>
    <xf numFmtId="176" fontId="3" fillId="5" borderId="0" xfId="0" applyNumberFormat="1" applyFont="1" applyFill="1" applyAlignment="1">
      <alignment vertical="center"/>
    </xf>
    <xf numFmtId="176" fontId="7" fillId="5" borderId="0" xfId="0" applyNumberFormat="1" applyFont="1" applyFill="1" applyAlignment="1">
      <alignment vertical="center"/>
    </xf>
    <xf numFmtId="0" fontId="7" fillId="5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10" fontId="7" fillId="0" borderId="0" xfId="34" applyNumberFormat="1" applyFont="1" applyFill="1" applyAlignment="1" applyProtection="1">
      <alignment horizontal="right" vertical="center"/>
      <protection locked="0"/>
    </xf>
    <xf numFmtId="174" fontId="3" fillId="4" borderId="0" xfId="0" applyNumberFormat="1" applyFont="1" applyFill="1" applyAlignment="1">
      <alignment vertical="center"/>
    </xf>
    <xf numFmtId="176" fontId="7" fillId="4" borderId="0" xfId="0" applyNumberFormat="1" applyFont="1" applyFill="1" applyAlignment="1">
      <alignment vertical="center"/>
    </xf>
    <xf numFmtId="178" fontId="3" fillId="0" borderId="0" xfId="0" applyNumberFormat="1" applyFont="1" applyAlignment="1">
      <alignment vertical="center"/>
    </xf>
    <xf numFmtId="0" fontId="6" fillId="0" borderId="30" xfId="0" applyFont="1" applyBorder="1" applyAlignment="1">
      <alignment horizontal="center" vertical="center" wrapText="1"/>
    </xf>
    <xf numFmtId="174" fontId="7" fillId="4" borderId="0" xfId="0" applyNumberFormat="1" applyFont="1" applyFill="1" applyAlignment="1">
      <alignment vertical="center" wrapText="1"/>
    </xf>
    <xf numFmtId="174" fontId="7" fillId="0" borderId="44" xfId="0" quotePrefix="1" applyNumberFormat="1" applyFont="1" applyBorder="1" applyAlignment="1">
      <alignment vertical="center"/>
    </xf>
    <xf numFmtId="49" fontId="6" fillId="0" borderId="0" xfId="0" applyNumberFormat="1" applyFont="1" applyAlignment="1">
      <alignment horizontal="left" vertical="center" wrapText="1"/>
    </xf>
    <xf numFmtId="174" fontId="20" fillId="0" borderId="0" xfId="0" applyNumberFormat="1" applyFont="1" applyAlignment="1">
      <alignment horizontal="left" vertical="center"/>
    </xf>
    <xf numFmtId="174" fontId="0" fillId="0" borderId="0" xfId="0" applyNumberFormat="1" applyAlignment="1">
      <alignment horizontal="center" vertical="center"/>
    </xf>
    <xf numFmtId="174" fontId="6" fillId="0" borderId="0" xfId="0" applyNumberFormat="1" applyFont="1" applyAlignment="1">
      <alignment horizontal="center" vertical="center" wrapText="1"/>
    </xf>
    <xf numFmtId="174" fontId="7" fillId="0" borderId="0" xfId="0" applyNumberFormat="1" applyFont="1" applyAlignment="1" applyProtection="1">
      <alignment horizontal="center" vertical="center"/>
      <protection locked="0"/>
    </xf>
    <xf numFmtId="0" fontId="6" fillId="0" borderId="24" xfId="0" applyFont="1" applyBorder="1" applyAlignment="1">
      <alignment horizontal="center" vertical="center" wrapText="1"/>
    </xf>
    <xf numFmtId="174" fontId="7" fillId="4" borderId="5" xfId="0" quotePrefix="1" applyNumberFormat="1" applyFont="1" applyFill="1" applyBorder="1" applyAlignment="1">
      <alignment vertical="center"/>
    </xf>
    <xf numFmtId="174" fontId="7" fillId="0" borderId="5" xfId="0" quotePrefix="1" applyNumberFormat="1" applyFont="1" applyBorder="1" applyAlignment="1">
      <alignment vertical="center"/>
    </xf>
    <xf numFmtId="174" fontId="6" fillId="0" borderId="43" xfId="0" applyNumberFormat="1" applyFont="1" applyBorder="1" applyAlignment="1">
      <alignment vertical="center"/>
    </xf>
    <xf numFmtId="174" fontId="25" fillId="0" borderId="22" xfId="0" quotePrefix="1" applyNumberFormat="1" applyFont="1" applyBorder="1" applyAlignment="1">
      <alignment vertical="center"/>
    </xf>
    <xf numFmtId="174" fontId="7" fillId="0" borderId="22" xfId="0" quotePrefix="1" applyNumberFormat="1" applyFont="1" applyBorder="1" applyAlignment="1">
      <alignment vertical="center"/>
    </xf>
    <xf numFmtId="174" fontId="7" fillId="0" borderId="23" xfId="0" quotePrefix="1" applyNumberFormat="1" applyFont="1" applyBorder="1" applyAlignment="1">
      <alignment vertical="center"/>
    </xf>
    <xf numFmtId="174" fontId="6" fillId="0" borderId="8" xfId="0" applyNumberFormat="1" applyFont="1" applyBorder="1" applyAlignment="1">
      <alignment vertical="center"/>
    </xf>
    <xf numFmtId="174" fontId="6" fillId="0" borderId="24" xfId="0" applyNumberFormat="1" applyFont="1" applyBorder="1" applyAlignment="1">
      <alignment vertical="center"/>
    </xf>
    <xf numFmtId="174" fontId="6" fillId="0" borderId="22" xfId="0" applyNumberFormat="1" applyFont="1" applyBorder="1" applyAlignment="1">
      <alignment vertical="center"/>
    </xf>
    <xf numFmtId="0" fontId="20" fillId="6" borderId="31" xfId="0" applyFont="1" applyFill="1" applyBorder="1" applyAlignment="1">
      <alignment vertical="center"/>
    </xf>
    <xf numFmtId="0" fontId="6" fillId="6" borderId="15" xfId="0" applyFont="1" applyFill="1" applyBorder="1" applyAlignment="1">
      <alignment vertical="center"/>
    </xf>
    <xf numFmtId="0" fontId="6" fillId="6" borderId="15" xfId="0" applyFont="1" applyFill="1" applyBorder="1" applyAlignment="1">
      <alignment horizontal="left" vertical="center" wrapText="1"/>
    </xf>
    <xf numFmtId="0" fontId="6" fillId="6" borderId="15" xfId="0" applyFont="1" applyFill="1" applyBorder="1" applyAlignment="1">
      <alignment vertical="center" wrapText="1"/>
    </xf>
    <xf numFmtId="174" fontId="6" fillId="6" borderId="45" xfId="0" applyNumberFormat="1" applyFont="1" applyFill="1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174" fontId="7" fillId="0" borderId="22" xfId="0" applyNumberFormat="1" applyFont="1" applyBorder="1" applyAlignment="1">
      <alignment vertical="center"/>
    </xf>
    <xf numFmtId="174" fontId="7" fillId="0" borderId="0" xfId="0" quotePrefix="1" applyNumberFormat="1" applyFont="1" applyAlignment="1">
      <alignment vertical="center"/>
    </xf>
    <xf numFmtId="174" fontId="7" fillId="0" borderId="48" xfId="0" applyNumberFormat="1" applyFont="1" applyBorder="1" applyAlignment="1">
      <alignment vertical="center"/>
    </xf>
    <xf numFmtId="0" fontId="6" fillId="6" borderId="33" xfId="0" applyFont="1" applyFill="1" applyBorder="1" applyAlignment="1">
      <alignment horizontal="center" vertical="center"/>
    </xf>
    <xf numFmtId="174" fontId="6" fillId="6" borderId="22" xfId="0" applyNumberFormat="1" applyFont="1" applyFill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9" fontId="7" fillId="0" borderId="29" xfId="0" applyNumberFormat="1" applyFont="1" applyBorder="1" applyAlignment="1">
      <alignment vertical="center"/>
    </xf>
    <xf numFmtId="9" fontId="7" fillId="0" borderId="29" xfId="4" applyNumberFormat="1" applyFont="1" applyFill="1" applyBorder="1" applyAlignment="1" applyProtection="1">
      <alignment vertical="center"/>
      <protection locked="0"/>
    </xf>
    <xf numFmtId="9" fontId="25" fillId="0" borderId="29" xfId="4" applyNumberFormat="1" applyFont="1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0" xfId="0" applyAlignment="1">
      <alignment vertical="center"/>
    </xf>
    <xf numFmtId="4" fontId="6" fillId="0" borderId="0" xfId="0" applyNumberFormat="1" applyFont="1" applyAlignment="1">
      <alignment horizontal="left" vertical="center"/>
    </xf>
    <xf numFmtId="4" fontId="6" fillId="0" borderId="12" xfId="0" applyNumberFormat="1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1" fontId="6" fillId="0" borderId="13" xfId="0" applyNumberFormat="1" applyFont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27" fillId="0" borderId="29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44" fontId="7" fillId="0" borderId="29" xfId="0" applyNumberFormat="1" applyFont="1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1" fontId="7" fillId="0" borderId="0" xfId="4" applyNumberFormat="1" applyFont="1" applyFill="1" applyBorder="1" applyAlignment="1">
      <alignment vertical="center"/>
    </xf>
    <xf numFmtId="0" fontId="7" fillId="0" borderId="17" xfId="0" applyFont="1" applyBorder="1" applyAlignment="1">
      <alignment vertical="center"/>
    </xf>
    <xf numFmtId="44" fontId="3" fillId="0" borderId="30" xfId="6" applyNumberFormat="1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26" fillId="0" borderId="0" xfId="0" applyFont="1" applyAlignment="1">
      <alignment horizontal="center" vertical="center"/>
    </xf>
    <xf numFmtId="0" fontId="6" fillId="0" borderId="12" xfId="0" applyFont="1" applyBorder="1" applyAlignment="1">
      <alignment vertical="center" wrapText="1"/>
    </xf>
    <xf numFmtId="4" fontId="7" fillId="0" borderId="12" xfId="0" applyNumberFormat="1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8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9" fontId="7" fillId="0" borderId="29" xfId="1" applyNumberFormat="1" applyFont="1" applyFill="1" applyBorder="1" applyAlignment="1" applyProtection="1">
      <alignment vertical="center"/>
      <protection locked="0"/>
    </xf>
    <xf numFmtId="10" fontId="7" fillId="0" borderId="29" xfId="0" applyNumberFormat="1" applyFont="1" applyBorder="1" applyAlignment="1" applyProtection="1">
      <alignment vertical="center"/>
      <protection locked="0"/>
    </xf>
    <xf numFmtId="0" fontId="7" fillId="0" borderId="27" xfId="0" applyFont="1" applyBorder="1" applyAlignment="1">
      <alignment vertical="center"/>
    </xf>
    <xf numFmtId="2" fontId="7" fillId="0" borderId="31" xfId="24" applyNumberFormat="1" applyFont="1" applyBorder="1" applyAlignment="1">
      <alignment vertical="center"/>
    </xf>
    <xf numFmtId="0" fontId="7" fillId="0" borderId="15" xfId="24" applyFont="1" applyBorder="1" applyAlignment="1">
      <alignment vertical="center"/>
    </xf>
    <xf numFmtId="0" fontId="7" fillId="0" borderId="15" xfId="24" applyFont="1" applyBorder="1" applyAlignment="1">
      <alignment horizontal="center" vertical="center"/>
    </xf>
    <xf numFmtId="0" fontId="7" fillId="0" borderId="25" xfId="24" applyFont="1" applyBorder="1" applyAlignment="1">
      <alignment vertical="center"/>
    </xf>
    <xf numFmtId="0" fontId="7" fillId="0" borderId="0" xfId="24" applyFont="1" applyAlignment="1">
      <alignment vertical="center"/>
    </xf>
    <xf numFmtId="0" fontId="20" fillId="0" borderId="13" xfId="24" applyFont="1" applyBorder="1" applyAlignment="1">
      <alignment horizontal="left" vertical="center"/>
    </xf>
    <xf numFmtId="0" fontId="20" fillId="0" borderId="0" xfId="24" applyFont="1" applyAlignment="1">
      <alignment horizontal="left" vertical="center"/>
    </xf>
    <xf numFmtId="0" fontId="6" fillId="0" borderId="0" xfId="24" applyFont="1" applyAlignment="1">
      <alignment vertical="center"/>
    </xf>
    <xf numFmtId="0" fontId="7" fillId="0" borderId="0" xfId="24" applyFont="1" applyAlignment="1">
      <alignment horizontal="center" vertical="center"/>
    </xf>
    <xf numFmtId="0" fontId="6" fillId="0" borderId="0" xfId="24" applyFont="1" applyAlignment="1">
      <alignment horizontal="left" vertical="center"/>
    </xf>
    <xf numFmtId="0" fontId="7" fillId="0" borderId="17" xfId="24" applyFont="1" applyBorder="1" applyAlignment="1">
      <alignment vertical="center"/>
    </xf>
    <xf numFmtId="2" fontId="20" fillId="0" borderId="11" xfId="24" applyNumberFormat="1" applyFont="1" applyBorder="1" applyAlignment="1">
      <alignment horizontal="left" vertical="center"/>
    </xf>
    <xf numFmtId="0" fontId="20" fillId="0" borderId="12" xfId="24" applyFont="1" applyBorder="1" applyAlignment="1">
      <alignment horizontal="left" vertical="center"/>
    </xf>
    <xf numFmtId="0" fontId="6" fillId="0" borderId="12" xfId="24" applyFont="1" applyBorder="1" applyAlignment="1">
      <alignment vertical="center"/>
    </xf>
    <xf numFmtId="0" fontId="7" fillId="0" borderId="12" xfId="24" applyFont="1" applyBorder="1" applyAlignment="1">
      <alignment horizontal="center" vertical="center"/>
    </xf>
    <xf numFmtId="0" fontId="6" fillId="0" borderId="12" xfId="24" applyFont="1" applyBorder="1" applyAlignment="1">
      <alignment horizontal="left" vertical="center"/>
    </xf>
    <xf numFmtId="0" fontId="7" fillId="0" borderId="12" xfId="24" applyFont="1" applyBorder="1" applyAlignment="1">
      <alignment vertical="center"/>
    </xf>
    <xf numFmtId="0" fontId="7" fillId="0" borderId="16" xfId="24" applyFont="1" applyBorder="1" applyAlignment="1">
      <alignment vertical="center"/>
    </xf>
    <xf numFmtId="2" fontId="6" fillId="0" borderId="28" xfId="24" applyNumberFormat="1" applyFont="1" applyBorder="1" applyAlignment="1">
      <alignment horizontal="center" vertical="center"/>
    </xf>
    <xf numFmtId="0" fontId="6" fillId="0" borderId="15" xfId="24" applyFont="1" applyBorder="1" applyAlignment="1">
      <alignment horizontal="center" vertical="center"/>
    </xf>
    <xf numFmtId="0" fontId="6" fillId="0" borderId="28" xfId="24" applyFont="1" applyBorder="1" applyAlignment="1">
      <alignment horizontal="center" vertical="center"/>
    </xf>
    <xf numFmtId="2" fontId="6" fillId="0" borderId="27" xfId="24" applyNumberFormat="1" applyFont="1" applyBorder="1" applyAlignment="1">
      <alignment horizontal="center" vertical="center"/>
    </xf>
    <xf numFmtId="0" fontId="6" fillId="0" borderId="12" xfId="24" applyFont="1" applyBorder="1" applyAlignment="1">
      <alignment horizontal="center" vertical="center"/>
    </xf>
    <xf numFmtId="0" fontId="6" fillId="0" borderId="27" xfId="24" applyFont="1" applyBorder="1" applyAlignment="1">
      <alignment horizontal="center" vertical="center"/>
    </xf>
    <xf numFmtId="2" fontId="6" fillId="0" borderId="29" xfId="24" applyNumberFormat="1" applyFont="1" applyBorder="1" applyAlignment="1">
      <alignment horizontal="left" vertical="center"/>
    </xf>
    <xf numFmtId="0" fontId="7" fillId="0" borderId="29" xfId="24" applyFont="1" applyBorder="1" applyAlignment="1">
      <alignment horizontal="center" vertical="center"/>
    </xf>
    <xf numFmtId="168" fontId="7" fillId="0" borderId="0" xfId="24" applyNumberFormat="1" applyFont="1" applyAlignment="1">
      <alignment vertical="center"/>
    </xf>
    <xf numFmtId="0" fontId="7" fillId="0" borderId="28" xfId="24" applyFont="1" applyBorder="1" applyAlignment="1">
      <alignment vertical="center"/>
    </xf>
    <xf numFmtId="2" fontId="7" fillId="0" borderId="29" xfId="24" applyNumberFormat="1" applyFont="1" applyBorder="1" applyAlignment="1">
      <alignment horizontal="left" vertical="center"/>
    </xf>
    <xf numFmtId="0" fontId="8" fillId="0" borderId="0" xfId="24" applyFont="1" applyAlignment="1">
      <alignment vertical="center"/>
    </xf>
    <xf numFmtId="0" fontId="7" fillId="0" borderId="29" xfId="24" applyFont="1" applyBorder="1" applyAlignment="1">
      <alignment vertical="center"/>
    </xf>
    <xf numFmtId="2" fontId="7" fillId="0" borderId="29" xfId="24" quotePrefix="1" applyNumberFormat="1" applyFont="1" applyBorder="1" applyAlignment="1">
      <alignment horizontal="left" vertical="center"/>
    </xf>
    <xf numFmtId="3" fontId="25" fillId="0" borderId="0" xfId="24" applyNumberFormat="1" applyFont="1" applyAlignment="1">
      <alignment vertical="center"/>
    </xf>
    <xf numFmtId="3" fontId="7" fillId="0" borderId="0" xfId="24" applyNumberFormat="1" applyFont="1" applyAlignment="1">
      <alignment vertical="center"/>
    </xf>
    <xf numFmtId="2" fontId="7" fillId="0" borderId="29" xfId="24" applyNumberFormat="1" applyFont="1" applyBorder="1" applyAlignment="1">
      <alignment horizontal="center" vertical="center"/>
    </xf>
    <xf numFmtId="165" fontId="7" fillId="0" borderId="29" xfId="24" applyNumberFormat="1" applyFont="1" applyBorder="1" applyAlignment="1">
      <alignment vertical="center"/>
    </xf>
    <xf numFmtId="1" fontId="7" fillId="0" borderId="0" xfId="24" applyNumberFormat="1" applyFont="1" applyAlignment="1">
      <alignment vertical="center"/>
    </xf>
    <xf numFmtId="1" fontId="7" fillId="0" borderId="0" xfId="24" applyNumberFormat="1" applyFont="1" applyAlignment="1">
      <alignment horizontal="center" vertical="center"/>
    </xf>
    <xf numFmtId="2" fontId="7" fillId="0" borderId="29" xfId="0" quotePrefix="1" applyNumberFormat="1" applyFont="1" applyBorder="1" applyAlignment="1">
      <alignment horizontal="left" vertical="center"/>
    </xf>
    <xf numFmtId="2" fontId="7" fillId="0" borderId="29" xfId="0" applyNumberFormat="1" applyFont="1" applyBorder="1" applyAlignment="1">
      <alignment horizontal="left" vertical="center"/>
    </xf>
    <xf numFmtId="165" fontId="7" fillId="0" borderId="29" xfId="0" applyNumberFormat="1" applyFont="1" applyBorder="1" applyAlignment="1">
      <alignment vertical="center"/>
    </xf>
    <xf numFmtId="1" fontId="6" fillId="0" borderId="19" xfId="24" applyNumberFormat="1" applyFont="1" applyBorder="1" applyAlignment="1">
      <alignment horizontal="left" vertical="center"/>
    </xf>
    <xf numFmtId="0" fontId="6" fillId="0" borderId="19" xfId="24" applyFont="1" applyBorder="1" applyAlignment="1">
      <alignment vertical="center"/>
    </xf>
    <xf numFmtId="0" fontId="6" fillId="0" borderId="20" xfId="24" applyFont="1" applyBorder="1" applyAlignment="1">
      <alignment horizontal="center" vertical="center"/>
    </xf>
    <xf numFmtId="168" fontId="6" fillId="0" borderId="20" xfId="24" applyNumberFormat="1" applyFont="1" applyBorder="1" applyAlignment="1">
      <alignment vertical="center"/>
    </xf>
    <xf numFmtId="44" fontId="6" fillId="0" borderId="30" xfId="24" applyNumberFormat="1" applyFont="1" applyBorder="1" applyAlignment="1">
      <alignment vertical="center"/>
    </xf>
    <xf numFmtId="2" fontId="6" fillId="0" borderId="31" xfId="0" applyNumberFormat="1" applyFont="1" applyBorder="1" applyAlignment="1">
      <alignment vertical="center"/>
    </xf>
    <xf numFmtId="2" fontId="20" fillId="0" borderId="11" xfId="0" applyNumberFormat="1" applyFont="1" applyBorder="1" applyAlignment="1">
      <alignment horizontal="left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1" fontId="6" fillId="0" borderId="30" xfId="0" applyNumberFormat="1" applyFont="1" applyBorder="1" applyAlignment="1">
      <alignment horizontal="left" vertical="center"/>
    </xf>
    <xf numFmtId="44" fontId="6" fillId="0" borderId="30" xfId="1" applyNumberFormat="1" applyFont="1" applyFill="1" applyBorder="1" applyAlignment="1">
      <alignment horizontal="right" vertical="center"/>
    </xf>
    <xf numFmtId="2" fontId="6" fillId="0" borderId="29" xfId="24" quotePrefix="1" applyNumberFormat="1" applyFont="1" applyBorder="1" applyAlignment="1">
      <alignment horizontal="left" vertical="center"/>
    </xf>
    <xf numFmtId="4" fontId="7" fillId="0" borderId="29" xfId="24" applyNumberFormat="1" applyFont="1" applyBorder="1" applyAlignment="1">
      <alignment horizontal="center" vertical="center"/>
    </xf>
    <xf numFmtId="0" fontId="7" fillId="0" borderId="0" xfId="24" applyFont="1" applyAlignment="1">
      <alignment horizontal="left" vertical="center"/>
    </xf>
    <xf numFmtId="0" fontId="7" fillId="0" borderId="0" xfId="24" applyFont="1" applyAlignment="1">
      <alignment horizontal="justify" vertical="center"/>
    </xf>
    <xf numFmtId="2" fontId="7" fillId="0" borderId="27" xfId="24" applyNumberFormat="1" applyFont="1" applyBorder="1" applyAlignment="1">
      <alignment vertical="center"/>
    </xf>
    <xf numFmtId="0" fontId="7" fillId="0" borderId="27" xfId="24" applyFont="1" applyBorder="1" applyAlignment="1">
      <alignment horizontal="center" vertical="center"/>
    </xf>
    <xf numFmtId="3" fontId="7" fillId="0" borderId="0" xfId="24" applyNumberFormat="1" applyFont="1" applyAlignment="1">
      <alignment horizontal="center" vertical="center"/>
    </xf>
    <xf numFmtId="0" fontId="7" fillId="0" borderId="27" xfId="24" applyFont="1" applyBorder="1" applyAlignment="1">
      <alignment vertical="center"/>
    </xf>
    <xf numFmtId="4" fontId="7" fillId="0" borderId="27" xfId="24" applyNumberFormat="1" applyFont="1" applyBorder="1" applyAlignment="1">
      <alignment vertical="center"/>
    </xf>
    <xf numFmtId="4" fontId="6" fillId="0" borderId="30" xfId="4" applyNumberFormat="1" applyFont="1" applyFill="1" applyBorder="1" applyAlignment="1">
      <alignment vertical="center"/>
    </xf>
    <xf numFmtId="2" fontId="7" fillId="0" borderId="0" xfId="24" applyNumberFormat="1" applyFont="1" applyAlignment="1">
      <alignment vertical="center"/>
    </xf>
    <xf numFmtId="0" fontId="7" fillId="0" borderId="29" xfId="0" applyFont="1" applyBorder="1" applyAlignment="1">
      <alignment horizontal="center" vertical="center" wrapText="1"/>
    </xf>
    <xf numFmtId="3" fontId="6" fillId="0" borderId="0" xfId="0" applyNumberFormat="1" applyFont="1" applyAlignment="1">
      <alignment vertical="center"/>
    </xf>
    <xf numFmtId="0" fontId="7" fillId="0" borderId="20" xfId="0" applyFont="1" applyBorder="1" applyAlignment="1">
      <alignment horizontal="center" vertical="center"/>
    </xf>
    <xf numFmtId="0" fontId="1" fillId="0" borderId="31" xfId="24" applyBorder="1" applyAlignment="1">
      <alignment vertical="center"/>
    </xf>
    <xf numFmtId="0" fontId="1" fillId="0" borderId="15" xfId="24" applyBorder="1" applyAlignment="1">
      <alignment vertical="center"/>
    </xf>
    <xf numFmtId="0" fontId="1" fillId="0" borderId="25" xfId="24" applyBorder="1" applyAlignment="1">
      <alignment vertical="center"/>
    </xf>
    <xf numFmtId="0" fontId="1" fillId="0" borderId="0" xfId="24" applyAlignment="1">
      <alignment vertical="center"/>
    </xf>
    <xf numFmtId="0" fontId="1" fillId="0" borderId="17" xfId="24" applyBorder="1" applyAlignment="1">
      <alignment vertical="center"/>
    </xf>
    <xf numFmtId="0" fontId="1" fillId="0" borderId="12" xfId="24" applyBorder="1" applyAlignment="1">
      <alignment vertical="center"/>
    </xf>
    <xf numFmtId="0" fontId="1" fillId="0" borderId="16" xfId="24" applyBorder="1" applyAlignment="1">
      <alignment vertical="center"/>
    </xf>
    <xf numFmtId="1" fontId="6" fillId="0" borderId="30" xfId="24" applyNumberFormat="1" applyFont="1" applyBorder="1" applyAlignment="1">
      <alignment horizontal="center" vertical="center"/>
    </xf>
    <xf numFmtId="0" fontId="14" fillId="0" borderId="29" xfId="24" applyFont="1" applyBorder="1" applyAlignment="1">
      <alignment horizontal="center" vertical="center"/>
    </xf>
    <xf numFmtId="169" fontId="14" fillId="0" borderId="29" xfId="24" applyNumberFormat="1" applyFont="1" applyBorder="1" applyAlignment="1">
      <alignment horizontal="center" vertical="center"/>
    </xf>
    <xf numFmtId="0" fontId="1" fillId="0" borderId="29" xfId="24" applyBorder="1" applyAlignment="1">
      <alignment vertical="center"/>
    </xf>
    <xf numFmtId="0" fontId="12" fillId="0" borderId="29" xfId="24" applyFont="1" applyBorder="1" applyAlignment="1">
      <alignment horizontal="center" vertical="center"/>
    </xf>
    <xf numFmtId="0" fontId="13" fillId="0" borderId="0" xfId="24" applyFont="1" applyAlignment="1">
      <alignment vertical="center"/>
    </xf>
    <xf numFmtId="3" fontId="6" fillId="0" borderId="0" xfId="24" applyNumberFormat="1" applyFont="1" applyAlignment="1">
      <alignment horizontal="center" vertical="center"/>
    </xf>
    <xf numFmtId="169" fontId="6" fillId="0" borderId="29" xfId="24" applyNumberFormat="1" applyFont="1" applyBorder="1" applyAlignment="1">
      <alignment horizontal="center" vertical="center"/>
    </xf>
    <xf numFmtId="169" fontId="7" fillId="0" borderId="29" xfId="24" applyNumberFormat="1" applyFont="1" applyBorder="1" applyAlignment="1">
      <alignment horizontal="right" vertical="center"/>
    </xf>
    <xf numFmtId="0" fontId="26" fillId="0" borderId="29" xfId="24" quotePrefix="1" applyFont="1" applyBorder="1" applyAlignment="1">
      <alignment horizontal="left" vertical="center"/>
    </xf>
    <xf numFmtId="0" fontId="25" fillId="0" borderId="0" xfId="24" applyFont="1" applyAlignment="1">
      <alignment vertical="center"/>
    </xf>
    <xf numFmtId="0" fontId="25" fillId="0" borderId="29" xfId="24" applyFont="1" applyBorder="1" applyAlignment="1">
      <alignment horizontal="center" vertical="center"/>
    </xf>
    <xf numFmtId="3" fontId="25" fillId="0" borderId="0" xfId="24" applyNumberFormat="1" applyFont="1" applyAlignment="1">
      <alignment horizontal="center" vertical="center"/>
    </xf>
    <xf numFmtId="169" fontId="25" fillId="0" borderId="29" xfId="24" applyNumberFormat="1" applyFont="1" applyBorder="1" applyAlignment="1">
      <alignment horizontal="center" vertical="center"/>
    </xf>
    <xf numFmtId="0" fontId="33" fillId="0" borderId="29" xfId="24" applyFont="1" applyBorder="1" applyAlignment="1">
      <alignment horizontal="center" vertical="center"/>
    </xf>
    <xf numFmtId="0" fontId="32" fillId="0" borderId="0" xfId="24" applyFont="1" applyAlignment="1">
      <alignment vertical="center"/>
    </xf>
    <xf numFmtId="0" fontId="25" fillId="0" borderId="29" xfId="24" applyFont="1" applyBorder="1" applyAlignment="1">
      <alignment horizontal="center" vertical="center" wrapText="1"/>
    </xf>
    <xf numFmtId="44" fontId="7" fillId="0" borderId="29" xfId="0" applyNumberFormat="1" applyFont="1" applyBorder="1" applyAlignment="1" applyProtection="1">
      <alignment horizontal="center" vertical="center" wrapText="1"/>
      <protection locked="0"/>
    </xf>
    <xf numFmtId="165" fontId="1" fillId="0" borderId="29" xfId="24" applyNumberFormat="1" applyBorder="1" applyAlignment="1">
      <alignment vertical="center"/>
    </xf>
    <xf numFmtId="169" fontId="25" fillId="0" borderId="29" xfId="2" applyNumberFormat="1" applyFont="1" applyFill="1" applyBorder="1" applyAlignment="1">
      <alignment horizontal="center" vertical="center"/>
    </xf>
    <xf numFmtId="0" fontId="32" fillId="0" borderId="0" xfId="24" applyFont="1" applyAlignment="1">
      <alignment horizontal="left" vertical="center" wrapText="1"/>
    </xf>
    <xf numFmtId="0" fontId="32" fillId="0" borderId="29" xfId="24" applyFont="1" applyBorder="1" applyAlignment="1">
      <alignment horizontal="center" vertical="center"/>
    </xf>
    <xf numFmtId="3" fontId="32" fillId="0" borderId="0" xfId="24" applyNumberFormat="1" applyFont="1" applyAlignment="1">
      <alignment horizontal="center" vertical="center"/>
    </xf>
    <xf numFmtId="2" fontId="32" fillId="0" borderId="29" xfId="24" applyNumberFormat="1" applyFont="1" applyBorder="1" applyAlignment="1">
      <alignment horizontal="center" vertical="center"/>
    </xf>
    <xf numFmtId="4" fontId="1" fillId="0" borderId="29" xfId="24" applyNumberFormat="1" applyBorder="1" applyAlignment="1">
      <alignment horizontal="center" vertical="center"/>
    </xf>
    <xf numFmtId="0" fontId="33" fillId="0" borderId="0" xfId="24" applyFont="1" applyAlignment="1">
      <alignment vertical="center"/>
    </xf>
    <xf numFmtId="0" fontId="26" fillId="0" borderId="29" xfId="24" applyFont="1" applyBorder="1" applyAlignment="1">
      <alignment horizontal="center" vertical="center"/>
    </xf>
    <xf numFmtId="4" fontId="25" fillId="0" borderId="0" xfId="24" applyNumberFormat="1" applyFont="1" applyAlignment="1">
      <alignment horizontal="center" vertical="center"/>
    </xf>
    <xf numFmtId="169" fontId="32" fillId="0" borderId="29" xfId="24" applyNumberFormat="1" applyFont="1" applyBorder="1" applyAlignment="1">
      <alignment horizontal="center" vertical="center"/>
    </xf>
    <xf numFmtId="0" fontId="12" fillId="0" borderId="0" xfId="24" applyFont="1" applyAlignment="1">
      <alignment vertical="center"/>
    </xf>
    <xf numFmtId="0" fontId="13" fillId="0" borderId="29" xfId="24" applyFont="1" applyBorder="1" applyAlignment="1">
      <alignment horizontal="center" vertical="center"/>
    </xf>
    <xf numFmtId="3" fontId="13" fillId="0" borderId="0" xfId="24" applyNumberFormat="1" applyFont="1" applyAlignment="1">
      <alignment horizontal="center" vertical="center"/>
    </xf>
    <xf numFmtId="2" fontId="13" fillId="0" borderId="29" xfId="24" applyNumberFormat="1" applyFont="1" applyBorder="1" applyAlignment="1">
      <alignment horizontal="center" vertical="center"/>
    </xf>
    <xf numFmtId="0" fontId="12" fillId="0" borderId="29" xfId="24" applyFont="1" applyBorder="1" applyAlignment="1">
      <alignment horizontal="center" vertical="center" wrapText="1"/>
    </xf>
    <xf numFmtId="4" fontId="1" fillId="0" borderId="27" xfId="24" applyNumberFormat="1" applyBorder="1" applyAlignment="1">
      <alignment horizontal="center" vertical="center"/>
    </xf>
    <xf numFmtId="0" fontId="1" fillId="0" borderId="27" xfId="24" applyBorder="1" applyAlignment="1">
      <alignment vertical="center"/>
    </xf>
    <xf numFmtId="0" fontId="6" fillId="0" borderId="30" xfId="24" applyFont="1" applyBorder="1" applyAlignment="1">
      <alignment horizontal="left" vertical="center"/>
    </xf>
    <xf numFmtId="0" fontId="6" fillId="0" borderId="20" xfId="24" applyFont="1" applyBorder="1" applyAlignment="1">
      <alignment vertical="center"/>
    </xf>
    <xf numFmtId="0" fontId="12" fillId="0" borderId="20" xfId="24" applyFont="1" applyBorder="1" applyAlignment="1">
      <alignment vertical="center"/>
    </xf>
    <xf numFmtId="169" fontId="12" fillId="0" borderId="0" xfId="24" applyNumberFormat="1" applyFont="1" applyAlignment="1">
      <alignment vertical="center"/>
    </xf>
    <xf numFmtId="4" fontId="1" fillId="0" borderId="0" xfId="24" applyNumberFormat="1" applyAlignment="1">
      <alignment horizontal="center" vertical="center"/>
    </xf>
    <xf numFmtId="0" fontId="3" fillId="0" borderId="0" xfId="24" applyFont="1" applyAlignment="1">
      <alignment vertical="center"/>
    </xf>
    <xf numFmtId="0" fontId="3" fillId="0" borderId="0" xfId="24" applyFont="1" applyAlignment="1">
      <alignment horizontal="left" vertical="center"/>
    </xf>
    <xf numFmtId="0" fontId="6" fillId="0" borderId="15" xfId="0" applyFont="1" applyBorder="1" applyAlignment="1">
      <alignment horizontal="center" vertical="center" wrapText="1"/>
    </xf>
    <xf numFmtId="44" fontId="6" fillId="0" borderId="29" xfId="0" applyNumberFormat="1" applyFont="1" applyBorder="1" applyAlignment="1">
      <alignment horizontal="center" vertical="center"/>
    </xf>
    <xf numFmtId="3" fontId="7" fillId="0" borderId="29" xfId="0" quotePrefix="1" applyNumberFormat="1" applyFont="1" applyBorder="1" applyAlignment="1">
      <alignment horizontal="left" vertical="center"/>
    </xf>
    <xf numFmtId="3" fontId="7" fillId="0" borderId="0" xfId="0" applyNumberFormat="1" applyFont="1" applyAlignment="1">
      <alignment horizontal="left" vertical="center"/>
    </xf>
    <xf numFmtId="3" fontId="7" fillId="0" borderId="29" xfId="0" applyNumberFormat="1" applyFont="1" applyBorder="1" applyAlignment="1">
      <alignment horizontal="left" vertical="center"/>
    </xf>
    <xf numFmtId="4" fontId="7" fillId="0" borderId="29" xfId="0" quotePrefix="1" applyNumberFormat="1" applyFont="1" applyBorder="1" applyAlignment="1">
      <alignment horizontal="left" vertical="center"/>
    </xf>
    <xf numFmtId="174" fontId="7" fillId="0" borderId="29" xfId="0" applyNumberFormat="1" applyFont="1" applyBorder="1" applyAlignment="1" applyProtection="1">
      <alignment horizontal="center" vertical="center" wrapText="1"/>
      <protection locked="0"/>
    </xf>
    <xf numFmtId="166" fontId="7" fillId="0" borderId="29" xfId="0" applyNumberFormat="1" applyFont="1" applyBorder="1" applyAlignment="1">
      <alignment vertical="center"/>
    </xf>
    <xf numFmtId="10" fontId="7" fillId="0" borderId="29" xfId="0" applyNumberFormat="1" applyFont="1" applyBorder="1" applyAlignment="1" applyProtection="1">
      <alignment vertical="center" wrapText="1"/>
      <protection locked="0"/>
    </xf>
    <xf numFmtId="44" fontId="7" fillId="0" borderId="29" xfId="32" applyNumberFormat="1" applyFont="1" applyFill="1" applyBorder="1" applyAlignment="1">
      <alignment horizontal="center" vertical="center"/>
    </xf>
    <xf numFmtId="44" fontId="7" fillId="0" borderId="29" xfId="34" applyNumberFormat="1" applyFont="1" applyFill="1" applyBorder="1" applyAlignment="1">
      <alignment horizontal="center" vertical="center"/>
    </xf>
    <xf numFmtId="3" fontId="20" fillId="0" borderId="13" xfId="0" applyNumberFormat="1" applyFont="1" applyBorder="1" applyAlignment="1">
      <alignment horizontal="left" vertical="center"/>
    </xf>
    <xf numFmtId="3" fontId="20" fillId="0" borderId="0" xfId="0" applyNumberFormat="1" applyFont="1" applyAlignment="1">
      <alignment horizontal="left" vertical="center"/>
    </xf>
    <xf numFmtId="1" fontId="6" fillId="0" borderId="28" xfId="0" applyNumberFormat="1" applyFont="1" applyBorder="1" applyAlignment="1">
      <alignment horizontal="center" vertical="center"/>
    </xf>
    <xf numFmtId="168" fontId="6" fillId="0" borderId="20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2" fontId="6" fillId="0" borderId="29" xfId="0" quotePrefix="1" applyNumberFormat="1" applyFont="1" applyBorder="1" applyAlignment="1">
      <alignment horizontal="left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9" xfId="0" applyFont="1" applyBorder="1" applyAlignment="1">
      <alignment vertical="center" wrapText="1"/>
    </xf>
    <xf numFmtId="0" fontId="6" fillId="0" borderId="29" xfId="0" applyFont="1" applyBorder="1" applyAlignment="1">
      <alignment horizontal="left" vertical="center" wrapText="1"/>
    </xf>
    <xf numFmtId="0" fontId="7" fillId="0" borderId="29" xfId="0" quotePrefix="1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4" fontId="7" fillId="0" borderId="29" xfId="0" applyNumberFormat="1" applyFont="1" applyBorder="1" applyAlignment="1">
      <alignment vertical="center" wrapText="1"/>
    </xf>
    <xf numFmtId="44" fontId="25" fillId="0" borderId="29" xfId="0" applyNumberFormat="1" applyFont="1" applyBorder="1" applyAlignment="1">
      <alignment horizontal="center" vertical="center" wrapText="1"/>
    </xf>
    <xf numFmtId="44" fontId="25" fillId="0" borderId="0" xfId="0" applyNumberFormat="1" applyFont="1" applyAlignment="1">
      <alignment horizontal="center" vertical="center" wrapText="1"/>
    </xf>
    <xf numFmtId="9" fontId="25" fillId="0" borderId="29" xfId="0" applyNumberFormat="1" applyFont="1" applyBorder="1" applyAlignment="1">
      <alignment horizontal="center" vertical="center" wrapText="1"/>
    </xf>
    <xf numFmtId="10" fontId="7" fillId="0" borderId="29" xfId="0" applyNumberFormat="1" applyFont="1" applyBorder="1" applyAlignment="1" applyProtection="1">
      <alignment horizontal="right" vertical="center" wrapText="1"/>
      <protection locked="0"/>
    </xf>
    <xf numFmtId="44" fontId="7" fillId="0" borderId="29" xfId="0" applyNumberFormat="1" applyFont="1" applyBorder="1" applyAlignment="1">
      <alignment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20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left" vertical="center" wrapText="1"/>
    </xf>
    <xf numFmtId="49" fontId="6" fillId="0" borderId="20" xfId="0" applyNumberFormat="1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174" fontId="6" fillId="0" borderId="28" xfId="0" applyNumberFormat="1" applyFont="1" applyBorder="1" applyAlignment="1">
      <alignment horizontal="center" vertical="center"/>
    </xf>
    <xf numFmtId="174" fontId="6" fillId="0" borderId="27" xfId="0" applyNumberFormat="1" applyFont="1" applyBorder="1" applyAlignment="1">
      <alignment horizontal="center" vertical="center"/>
    </xf>
    <xf numFmtId="4" fontId="6" fillId="0" borderId="28" xfId="0" applyNumberFormat="1" applyFont="1" applyBorder="1" applyAlignment="1">
      <alignment horizontal="center" vertical="center" wrapText="1"/>
    </xf>
    <xf numFmtId="4" fontId="6" fillId="0" borderId="27" xfId="0" applyNumberFormat="1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75" fontId="6" fillId="0" borderId="28" xfId="0" applyNumberFormat="1" applyFont="1" applyBorder="1" applyAlignment="1">
      <alignment horizontal="center" vertical="center" wrapText="1"/>
    </xf>
    <xf numFmtId="175" fontId="6" fillId="0" borderId="27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167" fontId="6" fillId="0" borderId="28" xfId="0" applyNumberFormat="1" applyFont="1" applyBorder="1" applyAlignment="1">
      <alignment horizontal="center" vertical="center" wrapText="1"/>
    </xf>
    <xf numFmtId="167" fontId="6" fillId="0" borderId="27" xfId="0" applyNumberFormat="1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1" fontId="6" fillId="0" borderId="28" xfId="0" applyNumberFormat="1" applyFont="1" applyBorder="1" applyAlignment="1">
      <alignment horizontal="center" vertical="center" wrapText="1"/>
    </xf>
    <xf numFmtId="1" fontId="6" fillId="0" borderId="27" xfId="0" applyNumberFormat="1" applyFont="1" applyBorder="1" applyAlignment="1">
      <alignment horizontal="center" vertical="center" wrapText="1"/>
    </xf>
    <xf numFmtId="174" fontId="6" fillId="0" borderId="28" xfId="0" applyNumberFormat="1" applyFont="1" applyBorder="1" applyAlignment="1">
      <alignment horizontal="center" vertical="center" wrapText="1"/>
    </xf>
    <xf numFmtId="174" fontId="6" fillId="0" borderId="27" xfId="0" applyNumberFormat="1" applyFont="1" applyBorder="1" applyAlignment="1">
      <alignment horizontal="center" vertical="center" wrapText="1"/>
    </xf>
    <xf numFmtId="1" fontId="6" fillId="0" borderId="30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vertical="center" wrapText="1"/>
    </xf>
    <xf numFmtId="0" fontId="20" fillId="0" borderId="13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174" fontId="6" fillId="0" borderId="30" xfId="0" applyNumberFormat="1" applyFont="1" applyBorder="1" applyAlignment="1">
      <alignment horizontal="center" vertical="center"/>
    </xf>
    <xf numFmtId="0" fontId="20" fillId="0" borderId="13" xfId="24" applyFont="1" applyBorder="1" applyAlignment="1">
      <alignment horizontal="left" vertical="center"/>
    </xf>
    <xf numFmtId="0" fontId="20" fillId="0" borderId="0" xfId="24" applyFont="1" applyAlignment="1">
      <alignment horizontal="left" vertical="center"/>
    </xf>
    <xf numFmtId="1" fontId="6" fillId="0" borderId="30" xfId="24" applyNumberFormat="1" applyFont="1" applyBorder="1" applyAlignment="1">
      <alignment horizontal="center" vertical="center" wrapText="1"/>
    </xf>
    <xf numFmtId="1" fontId="6" fillId="0" borderId="30" xfId="24" applyNumberFormat="1" applyFont="1" applyBorder="1" applyAlignment="1">
      <alignment horizontal="center" vertical="center"/>
    </xf>
    <xf numFmtId="1" fontId="6" fillId="0" borderId="28" xfId="24" applyNumberFormat="1" applyFont="1" applyBorder="1" applyAlignment="1">
      <alignment horizontal="center" vertical="center" wrapText="1"/>
    </xf>
    <xf numFmtId="1" fontId="6" fillId="0" borderId="27" xfId="24" applyNumberFormat="1" applyFont="1" applyBorder="1" applyAlignment="1">
      <alignment horizontal="center" vertical="center" wrapText="1"/>
    </xf>
    <xf numFmtId="3" fontId="20" fillId="0" borderId="13" xfId="0" applyNumberFormat="1" applyFont="1" applyBorder="1" applyAlignment="1">
      <alignment horizontal="left" vertical="center"/>
    </xf>
    <xf numFmtId="3" fontId="20" fillId="0" borderId="0" xfId="0" applyNumberFormat="1" applyFont="1" applyAlignment="1">
      <alignment horizontal="left" vertical="center"/>
    </xf>
    <xf numFmtId="1" fontId="6" fillId="0" borderId="28" xfId="0" applyNumberFormat="1" applyFont="1" applyBorder="1" applyAlignment="1">
      <alignment horizontal="center" vertical="center"/>
    </xf>
    <xf numFmtId="1" fontId="6" fillId="0" borderId="27" xfId="0" applyNumberFormat="1" applyFont="1" applyBorder="1" applyAlignment="1">
      <alignment horizontal="center" vertical="center"/>
    </xf>
    <xf numFmtId="1" fontId="6" fillId="0" borderId="19" xfId="0" applyNumberFormat="1" applyFont="1" applyBorder="1" applyAlignment="1">
      <alignment horizontal="center" vertical="center"/>
    </xf>
    <xf numFmtId="1" fontId="6" fillId="0" borderId="20" xfId="0" applyNumberFormat="1" applyFont="1" applyBorder="1" applyAlignment="1">
      <alignment horizontal="center" vertical="center"/>
    </xf>
    <xf numFmtId="1" fontId="6" fillId="0" borderId="24" xfId="0" applyNumberFormat="1" applyFont="1" applyBorder="1" applyAlignment="1">
      <alignment horizontal="center" vertical="center"/>
    </xf>
    <xf numFmtId="0" fontId="29" fillId="0" borderId="21" xfId="29" applyFont="1" applyBorder="1" applyAlignment="1">
      <alignment horizontal="center" vertical="center" wrapText="1"/>
    </xf>
    <xf numFmtId="0" fontId="29" fillId="0" borderId="32" xfId="29" applyFont="1" applyBorder="1" applyAlignment="1">
      <alignment horizontal="center" vertical="center" wrapText="1"/>
    </xf>
    <xf numFmtId="0" fontId="30" fillId="0" borderId="36" xfId="29" applyFont="1" applyBorder="1" applyAlignment="1">
      <alignment vertical="center"/>
    </xf>
    <xf numFmtId="0" fontId="30" fillId="0" borderId="18" xfId="29" applyFont="1" applyBorder="1" applyAlignment="1">
      <alignment vertical="center"/>
    </xf>
    <xf numFmtId="0" fontId="30" fillId="0" borderId="33" xfId="29" applyFont="1" applyBorder="1" applyAlignment="1">
      <alignment vertical="center"/>
    </xf>
    <xf numFmtId="0" fontId="30" fillId="0" borderId="9" xfId="29" applyFont="1" applyBorder="1" applyAlignment="1">
      <alignment vertical="center"/>
    </xf>
    <xf numFmtId="0" fontId="34" fillId="0" borderId="31" xfId="29" applyFont="1" applyBorder="1" applyAlignment="1">
      <alignment vertical="center" wrapText="1"/>
    </xf>
    <xf numFmtId="0" fontId="34" fillId="0" borderId="15" xfId="29" applyFont="1" applyBorder="1" applyAlignment="1">
      <alignment vertical="center" wrapText="1"/>
    </xf>
    <xf numFmtId="0" fontId="35" fillId="0" borderId="13" xfId="29" applyFont="1" applyBorder="1" applyAlignment="1">
      <alignment vertical="center"/>
    </xf>
    <xf numFmtId="0" fontId="35" fillId="0" borderId="0" xfId="29" applyFont="1" applyAlignment="1">
      <alignment vertical="center"/>
    </xf>
    <xf numFmtId="0" fontId="29" fillId="0" borderId="36" xfId="29" applyFont="1" applyBorder="1" applyAlignment="1">
      <alignment vertical="center"/>
    </xf>
    <xf numFmtId="0" fontId="29" fillId="0" borderId="18" xfId="29" applyFont="1" applyBorder="1" applyAlignment="1">
      <alignment vertical="center"/>
    </xf>
    <xf numFmtId="0" fontId="29" fillId="0" borderId="33" xfId="29" applyFont="1" applyBorder="1" applyAlignment="1">
      <alignment vertical="center"/>
    </xf>
    <xf numFmtId="0" fontId="29" fillId="0" borderId="9" xfId="29" applyFont="1" applyBorder="1" applyAlignment="1">
      <alignment vertical="center"/>
    </xf>
    <xf numFmtId="0" fontId="30" fillId="0" borderId="34" xfId="29" applyFont="1" applyBorder="1" applyAlignment="1">
      <alignment vertical="center"/>
    </xf>
    <xf numFmtId="0" fontId="30" fillId="0" borderId="4" xfId="29" applyFont="1" applyBorder="1" applyAlignment="1">
      <alignment vertical="center"/>
    </xf>
    <xf numFmtId="0" fontId="29" fillId="0" borderId="34" xfId="29" applyFont="1" applyBorder="1" applyAlignment="1">
      <alignment vertical="center"/>
    </xf>
    <xf numFmtId="0" fontId="29" fillId="0" borderId="14" xfId="29" applyFont="1" applyBorder="1" applyAlignment="1">
      <alignment vertical="center"/>
    </xf>
    <xf numFmtId="0" fontId="29" fillId="0" borderId="35" xfId="29" applyFont="1" applyBorder="1" applyAlignment="1">
      <alignment vertical="center"/>
    </xf>
    <xf numFmtId="0" fontId="29" fillId="0" borderId="36" xfId="29" applyFont="1" applyBorder="1" applyAlignment="1">
      <alignment horizontal="center" vertical="center"/>
    </xf>
    <xf numFmtId="0" fontId="29" fillId="0" borderId="18" xfId="29" applyFont="1" applyBorder="1" applyAlignment="1">
      <alignment horizontal="center" vertical="center"/>
    </xf>
    <xf numFmtId="0" fontId="29" fillId="0" borderId="34" xfId="29" applyFont="1" applyBorder="1" applyAlignment="1">
      <alignment horizontal="center" vertical="center"/>
    </xf>
    <xf numFmtId="0" fontId="29" fillId="0" borderId="14" xfId="29" applyFont="1" applyBorder="1" applyAlignment="1">
      <alignment horizontal="center" vertical="center"/>
    </xf>
    <xf numFmtId="0" fontId="29" fillId="0" borderId="18" xfId="29" applyFont="1" applyBorder="1" applyAlignment="1">
      <alignment horizontal="center" vertical="center" wrapText="1"/>
    </xf>
    <xf numFmtId="0" fontId="29" fillId="0" borderId="14" xfId="29" applyFont="1" applyBorder="1" applyAlignment="1">
      <alignment horizontal="center" vertical="center" wrapText="1"/>
    </xf>
    <xf numFmtId="0" fontId="34" fillId="0" borderId="13" xfId="29" applyFont="1" applyBorder="1" applyAlignment="1">
      <alignment vertical="center" wrapText="1"/>
    </xf>
    <xf numFmtId="0" fontId="34" fillId="0" borderId="0" xfId="29" applyFont="1" applyAlignment="1">
      <alignment vertical="center" wrapText="1"/>
    </xf>
    <xf numFmtId="0" fontId="29" fillId="0" borderId="0" xfId="29" applyFont="1" applyAlignment="1">
      <alignment vertical="center"/>
    </xf>
    <xf numFmtId="169" fontId="30" fillId="0" borderId="9" xfId="29" applyNumberFormat="1" applyFont="1" applyBorder="1" applyAlignment="1">
      <alignment vertical="center" wrapText="1"/>
    </xf>
    <xf numFmtId="169" fontId="30" fillId="0" borderId="22" xfId="29" applyNumberFormat="1" applyFont="1" applyBorder="1" applyAlignment="1">
      <alignment vertical="center" wrapText="1"/>
    </xf>
    <xf numFmtId="0" fontId="29" fillId="0" borderId="37" xfId="29" applyFont="1" applyBorder="1" applyAlignment="1">
      <alignment horizontal="center" vertical="center"/>
    </xf>
    <xf numFmtId="0" fontId="29" fillId="0" borderId="4" xfId="29" applyFont="1" applyBorder="1" applyAlignment="1">
      <alignment horizontal="center" vertical="center"/>
    </xf>
    <xf numFmtId="0" fontId="29" fillId="0" borderId="38" xfId="29" applyFont="1" applyBorder="1" applyAlignment="1">
      <alignment horizontal="center" vertical="center" wrapText="1"/>
    </xf>
    <xf numFmtId="0" fontId="29" fillId="0" borderId="10" xfId="29" applyFont="1" applyBorder="1" applyAlignment="1">
      <alignment horizontal="center" vertical="center" wrapText="1"/>
    </xf>
    <xf numFmtId="0" fontId="29" fillId="0" borderId="31" xfId="29" applyFont="1" applyBorder="1" applyAlignment="1">
      <alignment horizontal="center" vertical="center" wrapText="1"/>
    </xf>
    <xf numFmtId="0" fontId="29" fillId="0" borderId="25" xfId="29" applyFont="1" applyBorder="1" applyAlignment="1">
      <alignment horizontal="center" vertical="center" wrapText="1"/>
    </xf>
    <xf numFmtId="0" fontId="29" fillId="0" borderId="13" xfId="29" applyFont="1" applyBorder="1" applyAlignment="1">
      <alignment horizontal="center" vertical="center" wrapText="1"/>
    </xf>
    <xf numFmtId="0" fontId="29" fillId="0" borderId="17" xfId="29" applyFont="1" applyBorder="1" applyAlignment="1">
      <alignment horizontal="center" vertical="center" wrapText="1"/>
    </xf>
    <xf numFmtId="169" fontId="30" fillId="0" borderId="18" xfId="29" applyNumberFormat="1" applyFont="1" applyBorder="1" applyAlignment="1">
      <alignment vertical="center" wrapText="1"/>
    </xf>
    <xf numFmtId="169" fontId="30" fillId="0" borderId="21" xfId="29" applyNumberFormat="1" applyFont="1" applyBorder="1" applyAlignment="1">
      <alignment vertical="center" wrapText="1"/>
    </xf>
    <xf numFmtId="0" fontId="29" fillId="0" borderId="19" xfId="29" applyFont="1" applyBorder="1" applyAlignment="1">
      <alignment vertical="center"/>
    </xf>
    <xf numFmtId="0" fontId="29" fillId="0" borderId="20" xfId="29" applyFont="1" applyBorder="1" applyAlignment="1">
      <alignment vertical="center"/>
    </xf>
    <xf numFmtId="0" fontId="29" fillId="0" borderId="7" xfId="29" applyFont="1" applyBorder="1" applyAlignment="1">
      <alignment vertical="center"/>
    </xf>
    <xf numFmtId="169" fontId="29" fillId="0" borderId="19" xfId="29" applyNumberFormat="1" applyFont="1" applyBorder="1" applyAlignment="1">
      <alignment horizontal="center" vertical="center"/>
    </xf>
    <xf numFmtId="169" fontId="29" fillId="0" borderId="24" xfId="29" applyNumberFormat="1" applyFont="1" applyBorder="1" applyAlignment="1">
      <alignment horizontal="center" vertical="center"/>
    </xf>
    <xf numFmtId="169" fontId="30" fillId="0" borderId="14" xfId="29" applyNumberFormat="1" applyFont="1" applyBorder="1" applyAlignment="1">
      <alignment vertical="center"/>
    </xf>
    <xf numFmtId="169" fontId="30" fillId="0" borderId="32" xfId="29" applyNumberFormat="1" applyFont="1" applyBorder="1" applyAlignment="1">
      <alignment vertical="center"/>
    </xf>
    <xf numFmtId="0" fontId="30" fillId="0" borderId="11" xfId="29" applyFont="1" applyBorder="1" applyAlignment="1">
      <alignment vertical="center"/>
    </xf>
    <xf numFmtId="0" fontId="30" fillId="0" borderId="12" xfId="29" applyFont="1" applyBorder="1" applyAlignment="1">
      <alignment vertical="center"/>
    </xf>
    <xf numFmtId="0" fontId="29" fillId="0" borderId="24" xfId="29" applyFont="1" applyBorder="1" applyAlignment="1">
      <alignment vertical="center"/>
    </xf>
    <xf numFmtId="0" fontId="29" fillId="0" borderId="11" xfId="29" applyFont="1" applyBorder="1" applyAlignment="1">
      <alignment vertical="center"/>
    </xf>
    <xf numFmtId="0" fontId="29" fillId="0" borderId="12" xfId="29" applyFont="1" applyBorder="1" applyAlignment="1">
      <alignment vertical="center"/>
    </xf>
    <xf numFmtId="169" fontId="29" fillId="0" borderId="0" xfId="29" applyNumberFormat="1" applyFont="1" applyAlignment="1">
      <alignment horizontal="center" vertical="center"/>
    </xf>
    <xf numFmtId="169" fontId="30" fillId="0" borderId="9" xfId="29" applyNumberFormat="1" applyFont="1" applyBorder="1" applyAlignment="1">
      <alignment vertical="center"/>
    </xf>
    <xf numFmtId="169" fontId="30" fillId="0" borderId="22" xfId="29" applyNumberFormat="1" applyFont="1" applyBorder="1" applyAlignment="1">
      <alignment vertical="center"/>
    </xf>
    <xf numFmtId="0" fontId="6" fillId="0" borderId="30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6" fillId="0" borderId="46" xfId="0" applyFont="1" applyBorder="1" applyAlignment="1">
      <alignment horizontal="left" vertical="center"/>
    </xf>
    <xf numFmtId="0" fontId="6" fillId="0" borderId="47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6" fillId="6" borderId="9" xfId="0" applyFont="1" applyFill="1" applyBorder="1" applyAlignment="1">
      <alignment horizontal="center" vertical="center" wrapText="1"/>
    </xf>
    <xf numFmtId="0" fontId="7" fillId="0" borderId="41" xfId="0" applyFont="1" applyBorder="1" applyAlignment="1">
      <alignment horizontal="left" vertical="center"/>
    </xf>
    <xf numFmtId="0" fontId="6" fillId="0" borderId="33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</cellXfs>
  <cellStyles count="37">
    <cellStyle name="Comma" xfId="1" builtinId="3"/>
    <cellStyle name="Comma 2" xfId="2" xr:uid="{00000000-0005-0000-0000-000001000000}"/>
    <cellStyle name="Comma 3" xfId="3" xr:uid="{00000000-0005-0000-0000-000002000000}"/>
    <cellStyle name="Comma 4" xfId="4" xr:uid="{00000000-0005-0000-0000-000003000000}"/>
    <cellStyle name="Comma 5" xfId="5" xr:uid="{00000000-0005-0000-0000-000004000000}"/>
    <cellStyle name="Comma0" xfId="6" xr:uid="{00000000-0005-0000-0000-000005000000}"/>
    <cellStyle name="Comma0 2" xfId="7" xr:uid="{00000000-0005-0000-0000-000006000000}"/>
    <cellStyle name="Comma1" xfId="8" xr:uid="{00000000-0005-0000-0000-000007000000}"/>
    <cellStyle name="Comma1 2" xfId="9" xr:uid="{00000000-0005-0000-0000-000008000000}"/>
    <cellStyle name="Comma2" xfId="10" xr:uid="{00000000-0005-0000-0000-000009000000}"/>
    <cellStyle name="Comma2 2" xfId="11" xr:uid="{00000000-0005-0000-0000-00000A000000}"/>
    <cellStyle name="Comma3" xfId="12" xr:uid="{00000000-0005-0000-0000-00000B000000}"/>
    <cellStyle name="Comma3 2" xfId="13" xr:uid="{00000000-0005-0000-0000-00000C000000}"/>
    <cellStyle name="Currency" xfId="14" builtinId="4"/>
    <cellStyle name="Currency 2" xfId="15" xr:uid="{00000000-0005-0000-0000-00000E000000}"/>
    <cellStyle name="Currency0" xfId="16" xr:uid="{00000000-0005-0000-0000-00000F000000}"/>
    <cellStyle name="Date" xfId="17" xr:uid="{00000000-0005-0000-0000-000010000000}"/>
    <cellStyle name="Date 2" xfId="18" xr:uid="{00000000-0005-0000-0000-000011000000}"/>
    <cellStyle name="F2" xfId="19" xr:uid="{00000000-0005-0000-0000-000012000000}"/>
    <cellStyle name="Fixed" xfId="20" xr:uid="{00000000-0005-0000-0000-000013000000}"/>
    <cellStyle name="Fixed 2" xfId="21" xr:uid="{00000000-0005-0000-0000-000014000000}"/>
    <cellStyle name="HEADING1" xfId="22" xr:uid="{00000000-0005-0000-0000-000015000000}"/>
    <cellStyle name="HEADING2" xfId="23" xr:uid="{00000000-0005-0000-0000-000016000000}"/>
    <cellStyle name="Normal" xfId="0" builtinId="0"/>
    <cellStyle name="Normal 2" xfId="24" xr:uid="{00000000-0005-0000-0000-000019000000}"/>
    <cellStyle name="Normal 2 2" xfId="25" xr:uid="{00000000-0005-0000-0000-00001A000000}"/>
    <cellStyle name="Normal 3" xfId="26" xr:uid="{00000000-0005-0000-0000-00001B000000}"/>
    <cellStyle name="Normal 4" xfId="27" xr:uid="{00000000-0005-0000-0000-00001C000000}"/>
    <cellStyle name="Normal 5" xfId="28" xr:uid="{00000000-0005-0000-0000-00001D000000}"/>
    <cellStyle name="Normal 6" xfId="29" xr:uid="{00000000-0005-0000-0000-00001E000000}"/>
    <cellStyle name="or" xfId="30" xr:uid="{00000000-0005-0000-0000-000020000000}"/>
    <cellStyle name="or 2" xfId="31" xr:uid="{00000000-0005-0000-0000-000021000000}"/>
    <cellStyle name="Percent" xfId="32" builtinId="5"/>
    <cellStyle name="Percent 2" xfId="33" xr:uid="{00000000-0005-0000-0000-000023000000}"/>
    <cellStyle name="Percent 3" xfId="34" xr:uid="{00000000-0005-0000-0000-000024000000}"/>
    <cellStyle name="Percent 4" xfId="35" xr:uid="{00000000-0005-0000-0000-000025000000}"/>
    <cellStyle name="Total 2" xfId="36" xr:uid="{00000000-0005-0000-0000-00002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116205</xdr:colOff>
      <xdr:row>3</xdr:row>
      <xdr:rowOff>152400</xdr:rowOff>
    </xdr:from>
    <xdr:to>
      <xdr:col>23</xdr:col>
      <xdr:colOff>405765</xdr:colOff>
      <xdr:row>13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rot="5400000">
          <a:off x="17405985" y="1021080"/>
          <a:ext cx="1752600" cy="1539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900"/>
            </a:lnSpc>
          </a:pPr>
          <a:r>
            <a:rPr lang="en-ZW" sz="900" b="1">
              <a:latin typeface="Arial" panose="020B0604020202020204" pitchFamily="34" charset="0"/>
              <a:cs typeface="Arial" panose="020B0604020202020204" pitchFamily="34" charset="0"/>
            </a:rPr>
            <a:t>Lump sum for Items B13.01</a:t>
          </a:r>
          <a:r>
            <a:rPr lang="en-ZW" sz="900" b="1" baseline="0">
              <a:latin typeface="Arial" panose="020B0604020202020204" pitchFamily="34" charset="0"/>
              <a:cs typeface="Arial" panose="020B0604020202020204" pitchFamily="34" charset="0"/>
            </a:rPr>
            <a:t> (a) </a:t>
          </a:r>
          <a:r>
            <a:rPr lang="en-ZW" sz="900" b="1">
              <a:latin typeface="Arial" panose="020B0604020202020204" pitchFamily="34" charset="0"/>
              <a:cs typeface="Arial" panose="020B0604020202020204" pitchFamily="34" charset="0"/>
            </a:rPr>
            <a:t>to B13.01 (c) TO BE PRICED as a %  AND SHOULD NOT EXCEED TO 15% TDER SUM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ES%20-%20Molemo%20Invoice%20July%20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ondeDieu\Desktop\MBE\152%20Road\BOQ\Certificate%201_Upgrading%20of%20D725_Nelspru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Inv"/>
      <sheetName val="F1 Forecast"/>
      <sheetName val="F1  Cover"/>
      <sheetName val="Pg 1 Payment"/>
      <sheetName val="Pg 2 Sum Scheduled"/>
      <sheetName val="Pg 3 Travel"/>
      <sheetName val="Pg 6 VO with CPA"/>
      <sheetName val="Pg 7 VO no CPA"/>
      <sheetName val="Pg 8 Penalties"/>
      <sheetName val="Pg 9 CPA"/>
      <sheetName val="C3.2"/>
      <sheetName val="C3.3"/>
      <sheetName val="C3.4"/>
      <sheetName val="C3.5"/>
      <sheetName val="C3.6"/>
      <sheetName val="C3.7"/>
      <sheetName val="Log"/>
      <sheetName val="RDP11"/>
      <sheetName val="Notes"/>
      <sheetName val="Sheet1"/>
    </sheetNames>
    <sheetDataSet>
      <sheetData sheetId="0">
        <row r="1">
          <cell r="C1">
            <v>1</v>
          </cell>
        </row>
        <row r="3">
          <cell r="C3" t="str">
            <v xml:space="preserve">DRT/94/11/2012 </v>
          </cell>
        </row>
        <row r="4">
          <cell r="C4" t="str">
            <v xml:space="preserve">RRM : CES RISFSA Classes 1&amp;2 - Consulting Engineering Services </v>
          </cell>
        </row>
        <row r="7">
          <cell r="C7" t="str">
            <v>JANUARY 2013</v>
          </cell>
          <cell r="D7">
            <v>100.3</v>
          </cell>
        </row>
        <row r="13">
          <cell r="C13">
            <v>4520209372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Summary all Schedules"/>
      <sheetName val="CERT D752"/>
      <sheetName val="Schedule A"/>
      <sheetName val="Schedule B"/>
      <sheetName val="Schedule C"/>
      <sheetName val="Inlet and outlet structure"/>
      <sheetName val="Retaining wall"/>
      <sheetName val="Schedule D"/>
      <sheetName val="Schedule E"/>
      <sheetName val="CPA"/>
    </sheetNames>
    <sheetDataSet>
      <sheetData sheetId="0"/>
      <sheetData sheetId="1"/>
      <sheetData sheetId="2"/>
      <sheetData sheetId="3">
        <row r="51">
          <cell r="A51">
            <v>1300</v>
          </cell>
        </row>
        <row r="98">
          <cell r="F98">
            <v>2425000</v>
          </cell>
        </row>
        <row r="310">
          <cell r="F310">
            <v>840220</v>
          </cell>
        </row>
        <row r="496">
          <cell r="F496">
            <v>36000</v>
          </cell>
        </row>
        <row r="712">
          <cell r="F712">
            <v>3739450</v>
          </cell>
        </row>
        <row r="799">
          <cell r="F799">
            <v>3067600</v>
          </cell>
        </row>
        <row r="894">
          <cell r="F894">
            <v>586700</v>
          </cell>
        </row>
        <row r="1041">
          <cell r="F1041">
            <v>236200</v>
          </cell>
        </row>
        <row r="1217">
          <cell r="F1217">
            <v>160175</v>
          </cell>
        </row>
        <row r="1309">
          <cell r="F1309">
            <v>468010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FFFF00"/>
  </sheetPr>
  <dimension ref="A1:K123"/>
  <sheetViews>
    <sheetView view="pageBreakPreview" zoomScale="75" zoomScaleNormal="100" zoomScaleSheetLayoutView="75" workbookViewId="0">
      <pane ySplit="6" topLeftCell="A7" activePane="bottomLeft" state="frozen"/>
      <selection activeCell="B1" sqref="B1"/>
      <selection pane="bottomLeft" activeCell="I14" sqref="I14"/>
    </sheetView>
  </sheetViews>
  <sheetFormatPr defaultColWidth="9.109375" defaultRowHeight="13.8" x14ac:dyDescent="0.25"/>
  <cols>
    <col min="1" max="1" width="7.88671875" style="192" customWidth="1"/>
    <col min="2" max="2" width="57.33203125" style="3" customWidth="1"/>
    <col min="3" max="3" width="8.44140625" style="4" customWidth="1"/>
    <col min="4" max="4" width="18.6640625" style="79" bestFit="1" customWidth="1"/>
    <col min="5" max="5" width="27.6640625" style="193" bestFit="1" customWidth="1"/>
    <col min="6" max="6" width="16.33203125" style="167" bestFit="1" customWidth="1"/>
    <col min="7" max="7" width="43.88671875" style="167" customWidth="1"/>
    <col min="8" max="8" width="34.6640625" style="5" bestFit="1" customWidth="1"/>
    <col min="9" max="9" width="20.109375" style="3" bestFit="1" customWidth="1"/>
    <col min="10" max="10" width="23.44140625" style="3" customWidth="1"/>
    <col min="11" max="11" width="18" style="3" bestFit="1" customWidth="1"/>
    <col min="12" max="16384" width="9.109375" style="3"/>
  </cols>
  <sheetData>
    <row r="1" spans="1:11" ht="30" customHeight="1" thickBot="1" x14ac:dyDescent="0.3">
      <c r="A1" s="466"/>
      <c r="B1" s="466"/>
      <c r="C1" s="466"/>
      <c r="D1" s="466"/>
      <c r="E1" s="466"/>
      <c r="F1" s="466"/>
      <c r="G1" s="254"/>
      <c r="H1" s="1"/>
    </row>
    <row r="2" spans="1:11" ht="15" customHeight="1" x14ac:dyDescent="0.25">
      <c r="A2" s="155"/>
      <c r="B2" s="82"/>
      <c r="C2" s="82"/>
      <c r="D2" s="82"/>
      <c r="E2" s="156"/>
      <c r="F2" s="82"/>
      <c r="G2" s="77"/>
      <c r="H2" s="1"/>
    </row>
    <row r="3" spans="1:11" ht="15" customHeight="1" x14ac:dyDescent="0.25">
      <c r="A3" s="468" t="s">
        <v>88</v>
      </c>
      <c r="B3" s="469"/>
      <c r="C3" s="469"/>
      <c r="D3" s="469"/>
      <c r="E3" s="469"/>
      <c r="F3" s="469"/>
      <c r="G3" s="94"/>
      <c r="H3" s="1"/>
    </row>
    <row r="4" spans="1:11" ht="15" customHeight="1" thickBot="1" x14ac:dyDescent="0.3">
      <c r="A4" s="157"/>
      <c r="B4" s="128"/>
      <c r="C4" s="128"/>
      <c r="D4" s="128"/>
      <c r="E4" s="158"/>
      <c r="F4" s="159"/>
      <c r="G4" s="255"/>
      <c r="H4" s="1"/>
    </row>
    <row r="5" spans="1:11" ht="15" customHeight="1" x14ac:dyDescent="0.25">
      <c r="A5" s="160" t="s">
        <v>2</v>
      </c>
      <c r="B5" s="80" t="s">
        <v>3</v>
      </c>
      <c r="C5" s="474" t="s">
        <v>4</v>
      </c>
      <c r="D5" s="472" t="s">
        <v>333</v>
      </c>
      <c r="E5" s="476" t="s">
        <v>5</v>
      </c>
      <c r="F5" s="470" t="s">
        <v>334</v>
      </c>
      <c r="G5" s="164"/>
      <c r="H5" s="1"/>
      <c r="I5" s="2"/>
      <c r="J5" s="2"/>
      <c r="K5" s="2"/>
    </row>
    <row r="6" spans="1:11" ht="15" customHeight="1" thickBot="1" x14ac:dyDescent="0.3">
      <c r="A6" s="161" t="s">
        <v>29</v>
      </c>
      <c r="B6" s="39"/>
      <c r="C6" s="475"/>
      <c r="D6" s="473"/>
      <c r="E6" s="477"/>
      <c r="F6" s="471"/>
      <c r="G6" s="78"/>
      <c r="H6" s="1"/>
      <c r="I6" s="2"/>
      <c r="J6" s="2"/>
      <c r="K6" s="2"/>
    </row>
    <row r="7" spans="1:11" ht="15" customHeight="1" x14ac:dyDescent="0.25">
      <c r="A7" s="162" t="s">
        <v>220</v>
      </c>
      <c r="B7" s="36" t="s">
        <v>225</v>
      </c>
      <c r="C7" s="77"/>
      <c r="D7" s="31"/>
      <c r="E7" s="163"/>
      <c r="F7" s="164"/>
      <c r="G7" s="164"/>
      <c r="H7" s="1"/>
    </row>
    <row r="8" spans="1:11" ht="14.25" customHeight="1" x14ac:dyDescent="0.25">
      <c r="A8" s="165"/>
      <c r="B8" s="29"/>
      <c r="D8" s="32"/>
      <c r="E8" s="166"/>
      <c r="H8" s="1"/>
    </row>
    <row r="9" spans="1:11" ht="15" customHeight="1" x14ac:dyDescent="0.25">
      <c r="A9" s="168" t="s">
        <v>221</v>
      </c>
      <c r="B9" s="35" t="s">
        <v>62</v>
      </c>
      <c r="D9" s="32"/>
      <c r="E9" s="166"/>
      <c r="H9" s="250"/>
    </row>
    <row r="10" spans="1:11" ht="15" customHeight="1" x14ac:dyDescent="0.25">
      <c r="A10" s="168"/>
      <c r="B10" s="36" t="s">
        <v>61</v>
      </c>
      <c r="D10" s="33"/>
      <c r="E10" s="169"/>
      <c r="H10" s="1"/>
      <c r="I10" s="200"/>
    </row>
    <row r="11" spans="1:11" ht="14.25" customHeight="1" x14ac:dyDescent="0.25">
      <c r="A11" s="170"/>
      <c r="B11" s="28"/>
      <c r="D11" s="33"/>
      <c r="E11" s="169"/>
      <c r="H11" s="1"/>
    </row>
    <row r="12" spans="1:11" ht="15" customHeight="1" x14ac:dyDescent="0.25">
      <c r="A12" s="170"/>
      <c r="B12" s="28" t="s">
        <v>59</v>
      </c>
      <c r="C12" s="30" t="s">
        <v>319</v>
      </c>
      <c r="D12" s="41">
        <v>1</v>
      </c>
      <c r="E12" s="98">
        <f>D12*F12</f>
        <v>2000</v>
      </c>
      <c r="F12" s="167">
        <v>2000</v>
      </c>
      <c r="H12" s="1"/>
    </row>
    <row r="13" spans="1:11" ht="14.25" customHeight="1" x14ac:dyDescent="0.25">
      <c r="A13" s="170"/>
      <c r="B13" s="28"/>
      <c r="D13" s="33"/>
      <c r="E13" s="98"/>
      <c r="H13" s="1"/>
    </row>
    <row r="14" spans="1:11" ht="15" customHeight="1" x14ac:dyDescent="0.25">
      <c r="A14" s="170"/>
      <c r="B14" s="28" t="s">
        <v>125</v>
      </c>
      <c r="C14" s="30" t="s">
        <v>319</v>
      </c>
      <c r="D14" s="41">
        <v>1</v>
      </c>
      <c r="E14" s="98">
        <f>D14*F14</f>
        <v>25000</v>
      </c>
      <c r="F14" s="167">
        <v>25000</v>
      </c>
      <c r="H14" s="1"/>
    </row>
    <row r="15" spans="1:11" ht="14.25" customHeight="1" x14ac:dyDescent="0.25">
      <c r="A15" s="170"/>
      <c r="B15" s="28"/>
      <c r="D15" s="32"/>
      <c r="E15" s="98"/>
      <c r="H15" s="1"/>
    </row>
    <row r="16" spans="1:11" ht="15" customHeight="1" x14ac:dyDescent="0.25">
      <c r="A16" s="170"/>
      <c r="B16" s="28" t="s">
        <v>263</v>
      </c>
      <c r="C16" s="4" t="s">
        <v>10</v>
      </c>
      <c r="D16" s="98">
        <f>E12+E14</f>
        <v>27000</v>
      </c>
      <c r="E16" s="98"/>
      <c r="F16" s="171"/>
      <c r="H16" s="1"/>
    </row>
    <row r="17" spans="1:8" ht="15" customHeight="1" x14ac:dyDescent="0.25">
      <c r="A17" s="170"/>
      <c r="B17" s="28" t="s">
        <v>230</v>
      </c>
      <c r="D17" s="32"/>
      <c r="E17" s="98"/>
      <c r="F17" s="172"/>
      <c r="H17" s="1"/>
    </row>
    <row r="18" spans="1:8" ht="14.25" customHeight="1" x14ac:dyDescent="0.25">
      <c r="A18" s="170"/>
      <c r="B18" s="28"/>
      <c r="D18" s="32"/>
      <c r="E18" s="98"/>
      <c r="H18" s="1"/>
    </row>
    <row r="19" spans="1:8" ht="15" customHeight="1" x14ac:dyDescent="0.25">
      <c r="A19" s="168" t="s">
        <v>222</v>
      </c>
      <c r="B19" s="35" t="s">
        <v>14</v>
      </c>
      <c r="D19" s="32"/>
      <c r="E19" s="98"/>
      <c r="H19" s="1"/>
    </row>
    <row r="20" spans="1:8" ht="14.25" customHeight="1" x14ac:dyDescent="0.25">
      <c r="A20" s="170"/>
      <c r="B20" s="28"/>
      <c r="D20" s="32"/>
      <c r="E20" s="98"/>
      <c r="H20" s="1"/>
    </row>
    <row r="21" spans="1:8" ht="15" customHeight="1" x14ac:dyDescent="0.25">
      <c r="A21" s="170"/>
      <c r="B21" s="28" t="s">
        <v>264</v>
      </c>
      <c r="C21" s="30" t="s">
        <v>319</v>
      </c>
      <c r="D21" s="41">
        <v>1</v>
      </c>
      <c r="E21" s="98">
        <f>D21*F21</f>
        <v>15000</v>
      </c>
      <c r="F21" s="167">
        <f>2*7500</f>
        <v>15000</v>
      </c>
      <c r="H21" s="242"/>
    </row>
    <row r="22" spans="1:8" ht="14.25" customHeight="1" x14ac:dyDescent="0.25">
      <c r="A22" s="170"/>
      <c r="B22" s="28"/>
      <c r="D22" s="32"/>
      <c r="E22" s="98"/>
      <c r="H22" s="240"/>
    </row>
    <row r="23" spans="1:8" ht="15" customHeight="1" x14ac:dyDescent="0.25">
      <c r="A23" s="170"/>
      <c r="B23" s="28" t="s">
        <v>265</v>
      </c>
      <c r="C23" s="4" t="s">
        <v>10</v>
      </c>
      <c r="D23" s="98">
        <f>E21</f>
        <v>15000</v>
      </c>
      <c r="E23" s="98"/>
      <c r="F23" s="171"/>
      <c r="H23" s="216"/>
    </row>
    <row r="24" spans="1:8" ht="15" customHeight="1" x14ac:dyDescent="0.25">
      <c r="A24" s="170"/>
      <c r="B24" s="28" t="s">
        <v>63</v>
      </c>
      <c r="D24" s="32"/>
      <c r="E24" s="169"/>
      <c r="H24" s="1"/>
    </row>
    <row r="25" spans="1:8" ht="14.25" customHeight="1" x14ac:dyDescent="0.25">
      <c r="A25" s="170"/>
      <c r="B25" s="28"/>
      <c r="D25" s="32"/>
      <c r="E25" s="169"/>
      <c r="H25" s="1"/>
    </row>
    <row r="26" spans="1:8" ht="15" customHeight="1" x14ac:dyDescent="0.25">
      <c r="A26" s="168"/>
      <c r="B26" s="35"/>
      <c r="D26" s="32"/>
      <c r="E26" s="169"/>
      <c r="H26" s="1"/>
    </row>
    <row r="27" spans="1:8" ht="14.25" customHeight="1" x14ac:dyDescent="0.25">
      <c r="A27" s="168"/>
      <c r="B27" s="35"/>
      <c r="D27" s="32"/>
      <c r="E27" s="98"/>
      <c r="H27" s="1"/>
    </row>
    <row r="28" spans="1:8" ht="15" customHeight="1" x14ac:dyDescent="0.25">
      <c r="A28" s="168"/>
      <c r="B28" s="28"/>
      <c r="C28" s="30"/>
      <c r="D28" s="41"/>
      <c r="E28" s="98"/>
      <c r="H28" s="1"/>
    </row>
    <row r="29" spans="1:8" ht="14.25" customHeight="1" x14ac:dyDescent="0.25">
      <c r="A29" s="168"/>
      <c r="B29" s="28"/>
      <c r="D29" s="32"/>
      <c r="E29" s="98"/>
      <c r="H29" s="1"/>
    </row>
    <row r="30" spans="1:8" ht="15" customHeight="1" x14ac:dyDescent="0.25">
      <c r="A30" s="168"/>
      <c r="B30" s="28"/>
      <c r="D30" s="98"/>
      <c r="E30" s="98"/>
      <c r="F30" s="171"/>
      <c r="H30" s="216"/>
    </row>
    <row r="31" spans="1:8" ht="15" customHeight="1" x14ac:dyDescent="0.25">
      <c r="A31" s="170"/>
      <c r="B31" s="28"/>
      <c r="D31" s="32"/>
      <c r="E31" s="98"/>
      <c r="H31" s="240"/>
    </row>
    <row r="32" spans="1:8" ht="14.25" customHeight="1" x14ac:dyDescent="0.25">
      <c r="A32" s="170"/>
      <c r="B32" s="28"/>
      <c r="D32" s="32"/>
      <c r="E32" s="98"/>
      <c r="H32" s="1"/>
    </row>
    <row r="33" spans="1:10" ht="15" customHeight="1" x14ac:dyDescent="0.25">
      <c r="A33" s="170"/>
      <c r="B33" s="35"/>
      <c r="D33" s="32"/>
      <c r="E33" s="98"/>
      <c r="H33" s="216"/>
    </row>
    <row r="34" spans="1:10" ht="14.25" customHeight="1" x14ac:dyDescent="0.25">
      <c r="A34" s="170"/>
      <c r="B34" s="35"/>
      <c r="D34" s="33"/>
      <c r="E34" s="98"/>
      <c r="H34" s="1"/>
    </row>
    <row r="35" spans="1:10" ht="15" customHeight="1" x14ac:dyDescent="0.25">
      <c r="A35" s="170"/>
      <c r="B35" s="43"/>
      <c r="C35" s="30"/>
      <c r="D35" s="41"/>
      <c r="E35" s="98"/>
      <c r="H35" s="241"/>
      <c r="I35" s="7"/>
    </row>
    <row r="36" spans="1:10" ht="14.25" customHeight="1" x14ac:dyDescent="0.25">
      <c r="A36" s="170"/>
      <c r="B36" s="28"/>
      <c r="D36" s="32"/>
      <c r="E36" s="98"/>
      <c r="H36" s="8"/>
      <c r="I36" s="7"/>
    </row>
    <row r="37" spans="1:10" ht="14.25" customHeight="1" x14ac:dyDescent="0.25">
      <c r="A37" s="170"/>
      <c r="B37" s="28"/>
      <c r="D37" s="33"/>
      <c r="E37" s="98"/>
      <c r="H37" s="8"/>
      <c r="I37" s="7"/>
    </row>
    <row r="38" spans="1:10" ht="15" customHeight="1" x14ac:dyDescent="0.25">
      <c r="A38" s="170"/>
      <c r="B38" s="28"/>
      <c r="C38" s="30"/>
      <c r="D38" s="41"/>
      <c r="E38" s="98"/>
      <c r="H38" s="8"/>
      <c r="I38" s="7"/>
    </row>
    <row r="39" spans="1:10" ht="14.25" customHeight="1" x14ac:dyDescent="0.25">
      <c r="A39" s="170"/>
      <c r="B39" s="28"/>
      <c r="D39" s="33"/>
      <c r="E39" s="98"/>
      <c r="H39" s="8"/>
      <c r="I39" s="217"/>
    </row>
    <row r="40" spans="1:10" ht="15" customHeight="1" x14ac:dyDescent="0.25">
      <c r="A40" s="170"/>
      <c r="B40" s="28"/>
      <c r="C40" s="30"/>
      <c r="D40" s="41"/>
      <c r="E40" s="98"/>
      <c r="H40" s="8"/>
      <c r="I40" s="7"/>
    </row>
    <row r="41" spans="1:10" ht="15" customHeight="1" x14ac:dyDescent="0.25">
      <c r="A41" s="170"/>
      <c r="B41" s="28"/>
      <c r="D41" s="33"/>
      <c r="E41" s="98"/>
      <c r="H41" s="1"/>
    </row>
    <row r="42" spans="1:10" ht="14.25" customHeight="1" x14ac:dyDescent="0.25">
      <c r="A42" s="170"/>
      <c r="B42" s="28"/>
      <c r="D42" s="33"/>
      <c r="E42" s="98"/>
      <c r="H42" s="1"/>
    </row>
    <row r="43" spans="1:10" s="245" customFormat="1" ht="15" customHeight="1" x14ac:dyDescent="0.25">
      <c r="A43" s="170"/>
      <c r="B43" s="28"/>
      <c r="C43" s="4"/>
      <c r="D43" s="98"/>
      <c r="E43" s="98"/>
      <c r="F43" s="171"/>
      <c r="G43" s="167"/>
      <c r="H43" s="243"/>
      <c r="I43" s="244"/>
    </row>
    <row r="44" spans="1:10" ht="15" customHeight="1" x14ac:dyDescent="0.25">
      <c r="A44" s="170"/>
      <c r="B44" s="28"/>
      <c r="D44" s="33"/>
      <c r="E44" s="98"/>
      <c r="H44" s="216"/>
    </row>
    <row r="45" spans="1:10" ht="14.25" customHeight="1" x14ac:dyDescent="0.25">
      <c r="A45" s="170"/>
      <c r="B45" s="28"/>
      <c r="D45" s="33"/>
      <c r="E45" s="98"/>
      <c r="H45" s="1"/>
    </row>
    <row r="46" spans="1:10" ht="15" customHeight="1" x14ac:dyDescent="0.25">
      <c r="A46" s="170"/>
      <c r="B46" s="28"/>
      <c r="C46" s="30"/>
      <c r="D46" s="41"/>
      <c r="E46" s="98"/>
      <c r="H46" s="1"/>
      <c r="J46" s="141"/>
    </row>
    <row r="47" spans="1:10" ht="15" customHeight="1" x14ac:dyDescent="0.25">
      <c r="A47" s="170"/>
      <c r="B47" s="28"/>
      <c r="D47" s="33"/>
      <c r="E47" s="98"/>
      <c r="H47" s="1"/>
    </row>
    <row r="48" spans="1:10" ht="14.25" customHeight="1" x14ac:dyDescent="0.25">
      <c r="A48" s="170"/>
      <c r="B48" s="28"/>
      <c r="D48" s="33"/>
      <c r="E48" s="98"/>
      <c r="H48" s="1"/>
      <c r="I48" s="200"/>
    </row>
    <row r="49" spans="1:9" s="245" customFormat="1" ht="15" customHeight="1" x14ac:dyDescent="0.25">
      <c r="A49" s="170"/>
      <c r="B49" s="28"/>
      <c r="C49" s="4"/>
      <c r="D49" s="98"/>
      <c r="E49" s="98"/>
      <c r="F49" s="247"/>
      <c r="G49" s="167"/>
      <c r="H49" s="246"/>
    </row>
    <row r="50" spans="1:9" ht="14.25" customHeight="1" x14ac:dyDescent="0.25">
      <c r="A50" s="170"/>
      <c r="B50" s="28"/>
      <c r="D50" s="33"/>
      <c r="E50" s="98"/>
      <c r="H50" s="1"/>
    </row>
    <row r="51" spans="1:9" ht="14.25" customHeight="1" x14ac:dyDescent="0.25">
      <c r="A51" s="170"/>
      <c r="B51" s="28"/>
      <c r="D51" s="33"/>
      <c r="E51" s="98"/>
      <c r="H51" s="1"/>
    </row>
    <row r="52" spans="1:9" ht="15" customHeight="1" x14ac:dyDescent="0.25">
      <c r="A52" s="170"/>
      <c r="B52" s="28"/>
      <c r="C52" s="30"/>
      <c r="D52" s="41"/>
      <c r="E52" s="98"/>
      <c r="H52" s="1"/>
    </row>
    <row r="53" spans="1:9" ht="14.25" customHeight="1" x14ac:dyDescent="0.25">
      <c r="A53" s="170"/>
      <c r="B53" s="28"/>
      <c r="D53" s="33"/>
      <c r="E53" s="98"/>
      <c r="H53" s="240"/>
      <c r="I53" s="141"/>
    </row>
    <row r="54" spans="1:9" ht="15" customHeight="1" x14ac:dyDescent="0.25">
      <c r="A54" s="170"/>
      <c r="B54" s="40"/>
      <c r="C54" s="30"/>
      <c r="D54" s="41"/>
      <c r="E54" s="98"/>
      <c r="H54" s="1"/>
    </row>
    <row r="55" spans="1:9" ht="14.25" customHeight="1" x14ac:dyDescent="0.25">
      <c r="A55" s="170"/>
      <c r="B55" s="40"/>
      <c r="D55" s="41"/>
      <c r="E55" s="98"/>
      <c r="H55" s="1"/>
    </row>
    <row r="56" spans="1:9" s="239" customFormat="1" ht="15" customHeight="1" x14ac:dyDescent="0.25">
      <c r="A56" s="170"/>
      <c r="B56" s="28"/>
      <c r="C56" s="4"/>
      <c r="D56" s="98"/>
      <c r="E56" s="98"/>
      <c r="F56" s="247"/>
      <c r="G56" s="167"/>
      <c r="H56" s="248"/>
      <c r="I56" s="249"/>
    </row>
    <row r="57" spans="1:9" ht="15" customHeight="1" thickBot="1" x14ac:dyDescent="0.3">
      <c r="A57" s="170"/>
      <c r="B57" s="28"/>
      <c r="D57" s="98"/>
      <c r="E57" s="98"/>
      <c r="F57" s="143"/>
      <c r="H57" s="240"/>
      <c r="I57" s="7"/>
    </row>
    <row r="58" spans="1:9" ht="15" customHeight="1" thickBot="1" x14ac:dyDescent="0.3">
      <c r="A58" s="173">
        <v>1200</v>
      </c>
      <c r="B58" s="96" t="s">
        <v>37</v>
      </c>
      <c r="C58" s="95"/>
      <c r="D58" s="95"/>
      <c r="E58" s="100"/>
      <c r="F58" s="137"/>
      <c r="G58" s="204"/>
      <c r="H58" s="240"/>
      <c r="I58" s="97"/>
    </row>
    <row r="59" spans="1:9" ht="30" customHeight="1" thickBot="1" x14ac:dyDescent="0.3">
      <c r="A59" s="467"/>
      <c r="B59" s="467"/>
      <c r="C59" s="467"/>
      <c r="D59" s="467"/>
      <c r="E59" s="467"/>
      <c r="F59" s="467"/>
      <c r="G59" s="254"/>
      <c r="H59" s="216"/>
      <c r="I59" s="97"/>
    </row>
    <row r="60" spans="1:9" ht="15" customHeight="1" x14ac:dyDescent="0.25">
      <c r="A60" s="155"/>
      <c r="B60" s="82"/>
      <c r="C60" s="89"/>
      <c r="D60" s="89"/>
      <c r="E60" s="174"/>
      <c r="F60" s="175"/>
      <c r="G60" s="256"/>
      <c r="H60" s="216"/>
    </row>
    <row r="61" spans="1:9" ht="15" customHeight="1" x14ac:dyDescent="0.25">
      <c r="A61" s="468" t="s">
        <v>88</v>
      </c>
      <c r="B61" s="469"/>
      <c r="C61" s="2"/>
      <c r="D61" s="2"/>
      <c r="E61" s="176"/>
      <c r="F61" s="93"/>
      <c r="G61" s="93"/>
      <c r="H61" s="1"/>
    </row>
    <row r="62" spans="1:9" ht="15" customHeight="1" thickBot="1" x14ac:dyDescent="0.3">
      <c r="A62" s="157"/>
      <c r="B62" s="128"/>
      <c r="C62" s="126"/>
      <c r="D62" s="126"/>
      <c r="E62" s="177"/>
      <c r="F62" s="178"/>
      <c r="G62" s="93"/>
      <c r="H62" s="1"/>
    </row>
    <row r="63" spans="1:9" ht="15" customHeight="1" x14ac:dyDescent="0.25">
      <c r="A63" s="179" t="s">
        <v>2</v>
      </c>
      <c r="B63" s="82" t="s">
        <v>3</v>
      </c>
      <c r="C63" s="180" t="s">
        <v>4</v>
      </c>
      <c r="D63" s="472" t="str">
        <f>D5</f>
        <v>QUANTITY</v>
      </c>
      <c r="E63" s="476" t="str">
        <f>E5</f>
        <v>RATE</v>
      </c>
      <c r="F63" s="470" t="str">
        <f>F5</f>
        <v>AMOUNT</v>
      </c>
      <c r="G63" s="257"/>
      <c r="H63" s="1"/>
    </row>
    <row r="64" spans="1:9" ht="15" customHeight="1" thickBot="1" x14ac:dyDescent="0.3">
      <c r="A64" s="181" t="s">
        <v>29</v>
      </c>
      <c r="B64" s="77"/>
      <c r="C64" s="182"/>
      <c r="D64" s="473"/>
      <c r="E64" s="477"/>
      <c r="F64" s="471"/>
      <c r="G64" s="164"/>
      <c r="H64" s="1"/>
    </row>
    <row r="65" spans="1:8" ht="15" customHeight="1" thickBot="1" x14ac:dyDescent="0.3">
      <c r="A65" s="173">
        <v>1200</v>
      </c>
      <c r="B65" s="96" t="s">
        <v>228</v>
      </c>
      <c r="C65" s="37"/>
      <c r="D65" s="183"/>
      <c r="E65" s="100">
        <f>E58</f>
        <v>0</v>
      </c>
      <c r="F65" s="100"/>
      <c r="G65" s="204"/>
      <c r="H65" s="1"/>
    </row>
    <row r="66" spans="1:8" ht="15" customHeight="1" x14ac:dyDescent="0.25">
      <c r="A66" s="109" t="s">
        <v>220</v>
      </c>
      <c r="B66" s="2" t="s">
        <v>226</v>
      </c>
      <c r="C66" s="113"/>
      <c r="D66" s="142"/>
      <c r="E66" s="169"/>
      <c r="F66" s="84"/>
      <c r="G66" s="141"/>
      <c r="H66" s="1"/>
    </row>
    <row r="67" spans="1:8" ht="15" customHeight="1" x14ac:dyDescent="0.25">
      <c r="A67" s="184"/>
      <c r="B67" s="185"/>
      <c r="C67" s="113"/>
      <c r="D67" s="28"/>
      <c r="E67" s="169"/>
      <c r="F67" s="84"/>
      <c r="G67" s="141"/>
      <c r="H67" s="1"/>
    </row>
    <row r="68" spans="1:8" ht="15" customHeight="1" x14ac:dyDescent="0.25">
      <c r="A68" s="186" t="s">
        <v>15</v>
      </c>
      <c r="B68" s="94" t="s">
        <v>16</v>
      </c>
      <c r="C68" s="113"/>
      <c r="D68" s="28"/>
      <c r="E68" s="169"/>
      <c r="F68" s="84"/>
      <c r="G68" s="141"/>
      <c r="H68" s="1"/>
    </row>
    <row r="69" spans="1:8" ht="15" customHeight="1" x14ac:dyDescent="0.25">
      <c r="A69" s="187"/>
      <c r="B69" s="2"/>
      <c r="C69" s="113"/>
      <c r="D69" s="28"/>
      <c r="E69" s="169"/>
      <c r="F69" s="84"/>
      <c r="G69" s="141"/>
      <c r="H69" s="1"/>
    </row>
    <row r="70" spans="1:8" ht="15" customHeight="1" x14ac:dyDescent="0.25">
      <c r="A70" s="186"/>
      <c r="B70" s="7" t="s">
        <v>266</v>
      </c>
      <c r="C70" s="188"/>
      <c r="D70" s="32"/>
      <c r="E70" s="98"/>
      <c r="F70" s="153"/>
      <c r="H70" s="1"/>
    </row>
    <row r="71" spans="1:8" ht="15" customHeight="1" x14ac:dyDescent="0.25">
      <c r="A71" s="186"/>
      <c r="B71" s="7" t="s">
        <v>267</v>
      </c>
      <c r="C71" s="188" t="s">
        <v>319</v>
      </c>
      <c r="D71" s="41">
        <v>1</v>
      </c>
      <c r="E71" s="98">
        <v>3000</v>
      </c>
      <c r="F71" s="153">
        <f>D71*E71</f>
        <v>3000</v>
      </c>
      <c r="H71" s="1"/>
    </row>
    <row r="72" spans="1:8" ht="15" customHeight="1" x14ac:dyDescent="0.25">
      <c r="A72" s="186"/>
      <c r="B72" s="7"/>
      <c r="C72" s="188"/>
      <c r="D72" s="32"/>
      <c r="E72" s="98"/>
      <c r="F72" s="153"/>
      <c r="H72" s="1"/>
    </row>
    <row r="73" spans="1:8" ht="15" customHeight="1" x14ac:dyDescent="0.25">
      <c r="A73" s="186"/>
      <c r="B73" s="7" t="s">
        <v>268</v>
      </c>
      <c r="C73" s="188" t="s">
        <v>10</v>
      </c>
      <c r="D73" s="98">
        <v>3000</v>
      </c>
      <c r="E73" s="98">
        <f>D73*F73</f>
        <v>0</v>
      </c>
      <c r="F73" s="154"/>
      <c r="G73" s="171"/>
      <c r="H73" s="1"/>
    </row>
    <row r="74" spans="1:8" ht="15" customHeight="1" x14ac:dyDescent="0.25">
      <c r="A74" s="186"/>
      <c r="B74" s="7"/>
      <c r="C74" s="188"/>
      <c r="D74" s="32"/>
      <c r="E74" s="98"/>
      <c r="F74" s="153"/>
      <c r="H74" s="1"/>
    </row>
    <row r="75" spans="1:8" ht="15" customHeight="1" x14ac:dyDescent="0.25">
      <c r="A75" s="184" t="s">
        <v>17</v>
      </c>
      <c r="B75" s="94" t="s">
        <v>18</v>
      </c>
      <c r="C75" s="188"/>
      <c r="D75" s="32"/>
      <c r="E75" s="98"/>
      <c r="F75" s="153"/>
      <c r="H75" s="1"/>
    </row>
    <row r="76" spans="1:8" ht="15" customHeight="1" x14ac:dyDescent="0.25">
      <c r="A76" s="184"/>
      <c r="B76" s="7"/>
      <c r="C76" s="188"/>
      <c r="D76" s="32"/>
      <c r="E76" s="98"/>
      <c r="F76" s="153"/>
      <c r="H76" s="1"/>
    </row>
    <row r="77" spans="1:8" ht="15" customHeight="1" x14ac:dyDescent="0.25">
      <c r="A77" s="184"/>
      <c r="B77" s="7" t="s">
        <v>269</v>
      </c>
      <c r="C77" s="188"/>
      <c r="D77" s="33"/>
      <c r="E77" s="98"/>
      <c r="F77" s="153"/>
      <c r="H77" s="1"/>
    </row>
    <row r="78" spans="1:8" ht="15" customHeight="1" x14ac:dyDescent="0.25">
      <c r="A78" s="186"/>
      <c r="B78" s="7" t="s">
        <v>270</v>
      </c>
      <c r="C78" s="188" t="s">
        <v>12</v>
      </c>
      <c r="D78" s="41">
        <v>3</v>
      </c>
      <c r="E78" s="98"/>
      <c r="F78" s="189"/>
      <c r="G78" s="258"/>
      <c r="H78" s="1"/>
    </row>
    <row r="79" spans="1:8" ht="15" customHeight="1" x14ac:dyDescent="0.25">
      <c r="A79" s="186"/>
      <c r="B79" s="7"/>
      <c r="C79" s="188"/>
      <c r="D79" s="41"/>
      <c r="E79" s="98"/>
      <c r="F79" s="153"/>
      <c r="H79" s="1"/>
    </row>
    <row r="80" spans="1:8" ht="15" customHeight="1" x14ac:dyDescent="0.25">
      <c r="A80" s="186"/>
      <c r="B80" s="7" t="s">
        <v>271</v>
      </c>
      <c r="C80" s="188" t="s">
        <v>12</v>
      </c>
      <c r="D80" s="41">
        <v>2.5</v>
      </c>
      <c r="E80" s="98"/>
      <c r="F80" s="189"/>
      <c r="G80" s="258"/>
      <c r="H80" s="1"/>
    </row>
    <row r="81" spans="1:8" ht="15" customHeight="1" x14ac:dyDescent="0.25">
      <c r="A81" s="186"/>
      <c r="B81" s="7"/>
      <c r="C81" s="188"/>
      <c r="D81" s="41"/>
      <c r="E81" s="98"/>
      <c r="F81" s="153"/>
      <c r="H81" s="1"/>
    </row>
    <row r="82" spans="1:8" ht="15" customHeight="1" x14ac:dyDescent="0.25">
      <c r="A82" s="186"/>
      <c r="B82" s="7" t="s">
        <v>272</v>
      </c>
      <c r="C82" s="188"/>
      <c r="D82" s="41"/>
      <c r="E82" s="98"/>
      <c r="F82" s="153"/>
      <c r="H82" s="1"/>
    </row>
    <row r="83" spans="1:8" ht="15" customHeight="1" x14ac:dyDescent="0.25">
      <c r="A83" s="184"/>
      <c r="B83" s="7" t="s">
        <v>270</v>
      </c>
      <c r="C83" s="188" t="s">
        <v>12</v>
      </c>
      <c r="D83" s="41">
        <v>2.5</v>
      </c>
      <c r="E83" s="98"/>
      <c r="F83" s="189"/>
      <c r="G83" s="258"/>
      <c r="H83" s="1"/>
    </row>
    <row r="84" spans="1:8" ht="15" customHeight="1" x14ac:dyDescent="0.25">
      <c r="A84" s="186"/>
      <c r="B84" s="7"/>
      <c r="C84" s="188"/>
      <c r="D84" s="41"/>
      <c r="E84" s="98"/>
      <c r="F84" s="153"/>
      <c r="H84" s="1"/>
    </row>
    <row r="85" spans="1:8" ht="15" customHeight="1" x14ac:dyDescent="0.25">
      <c r="A85" s="186"/>
      <c r="B85" s="7" t="s">
        <v>271</v>
      </c>
      <c r="C85" s="188" t="s">
        <v>12</v>
      </c>
      <c r="D85" s="41">
        <v>3</v>
      </c>
      <c r="E85" s="98"/>
      <c r="F85" s="189"/>
      <c r="G85" s="258"/>
      <c r="H85" s="1"/>
    </row>
    <row r="86" spans="1:8" ht="15" customHeight="1" x14ac:dyDescent="0.25">
      <c r="A86" s="186"/>
      <c r="B86" s="7"/>
      <c r="C86" s="188"/>
      <c r="D86" s="41"/>
      <c r="E86" s="98"/>
      <c r="F86" s="153"/>
      <c r="H86" s="1"/>
    </row>
    <row r="87" spans="1:8" ht="15" customHeight="1" x14ac:dyDescent="0.25">
      <c r="A87" s="186"/>
      <c r="B87" s="7" t="s">
        <v>64</v>
      </c>
      <c r="C87" s="188"/>
      <c r="D87" s="41"/>
      <c r="E87" s="98"/>
      <c r="F87" s="153"/>
      <c r="H87" s="1"/>
    </row>
    <row r="88" spans="1:8" ht="15" customHeight="1" x14ac:dyDescent="0.25">
      <c r="A88" s="186"/>
      <c r="B88" s="7" t="s">
        <v>65</v>
      </c>
      <c r="C88" s="188"/>
      <c r="D88" s="41"/>
      <c r="E88" s="169"/>
      <c r="F88" s="153"/>
      <c r="H88" s="1"/>
    </row>
    <row r="89" spans="1:8" ht="15" customHeight="1" x14ac:dyDescent="0.25">
      <c r="A89" s="186"/>
      <c r="B89" s="7" t="s">
        <v>66</v>
      </c>
      <c r="C89" s="188"/>
      <c r="D89" s="133"/>
      <c r="E89" s="98"/>
      <c r="F89" s="153"/>
      <c r="H89" s="1"/>
    </row>
    <row r="90" spans="1:8" ht="15" customHeight="1" x14ac:dyDescent="0.25">
      <c r="A90" s="186"/>
      <c r="B90" s="7" t="s">
        <v>67</v>
      </c>
      <c r="C90" s="188"/>
      <c r="D90" s="133"/>
      <c r="E90" s="98"/>
      <c r="F90" s="153"/>
      <c r="H90" s="1"/>
    </row>
    <row r="91" spans="1:8" ht="15" customHeight="1" x14ac:dyDescent="0.25">
      <c r="A91" s="186"/>
      <c r="B91" s="7" t="s">
        <v>270</v>
      </c>
      <c r="C91" s="188" t="s">
        <v>12</v>
      </c>
      <c r="D91" s="41">
        <v>3</v>
      </c>
      <c r="E91" s="98"/>
      <c r="F91" s="189"/>
      <c r="G91" s="258"/>
      <c r="H91" s="1"/>
    </row>
    <row r="92" spans="1:8" ht="15" customHeight="1" x14ac:dyDescent="0.25">
      <c r="A92" s="186"/>
      <c r="B92" s="7"/>
      <c r="C92" s="188"/>
      <c r="D92" s="41"/>
      <c r="E92" s="98"/>
      <c r="F92" s="153"/>
      <c r="H92" s="1"/>
    </row>
    <row r="93" spans="1:8" ht="15" customHeight="1" x14ac:dyDescent="0.25">
      <c r="A93" s="186"/>
      <c r="B93" s="7" t="s">
        <v>271</v>
      </c>
      <c r="C93" s="188" t="s">
        <v>12</v>
      </c>
      <c r="D93" s="41">
        <v>2</v>
      </c>
      <c r="E93" s="98"/>
      <c r="F93" s="189"/>
      <c r="G93" s="258"/>
      <c r="H93" s="1"/>
    </row>
    <row r="94" spans="1:8" ht="15" customHeight="1" x14ac:dyDescent="0.25">
      <c r="A94" s="186"/>
      <c r="B94" s="7"/>
      <c r="C94" s="188"/>
      <c r="D94" s="41"/>
      <c r="E94" s="98"/>
      <c r="F94" s="153"/>
      <c r="H94" s="1"/>
    </row>
    <row r="95" spans="1:8" ht="15" customHeight="1" x14ac:dyDescent="0.25">
      <c r="A95" s="184" t="s">
        <v>19</v>
      </c>
      <c r="B95" s="94" t="s">
        <v>20</v>
      </c>
      <c r="C95" s="188" t="s">
        <v>21</v>
      </c>
      <c r="D95" s="41">
        <v>1</v>
      </c>
      <c r="E95" s="98"/>
      <c r="F95" s="189"/>
      <c r="G95" s="258"/>
      <c r="H95" s="1"/>
    </row>
    <row r="96" spans="1:8" ht="15" customHeight="1" x14ac:dyDescent="0.25">
      <c r="A96" s="186"/>
      <c r="B96" s="7"/>
      <c r="C96" s="188"/>
      <c r="D96" s="33"/>
      <c r="E96" s="98"/>
      <c r="F96" s="153"/>
      <c r="H96" s="1"/>
    </row>
    <row r="97" spans="1:9" ht="30.75" customHeight="1" x14ac:dyDescent="0.25">
      <c r="A97" s="186" t="s">
        <v>22</v>
      </c>
      <c r="B97" s="92" t="s">
        <v>219</v>
      </c>
      <c r="C97" s="188"/>
      <c r="D97" s="33"/>
      <c r="E97" s="98"/>
      <c r="F97" s="153"/>
      <c r="H97" s="1"/>
    </row>
    <row r="98" spans="1:9" ht="15" customHeight="1" x14ac:dyDescent="0.25">
      <c r="A98" s="186"/>
      <c r="B98" s="7"/>
      <c r="C98" s="188"/>
      <c r="D98" s="33"/>
      <c r="E98" s="98"/>
      <c r="F98" s="153"/>
      <c r="H98" s="1"/>
    </row>
    <row r="99" spans="1:9" ht="15" customHeight="1" x14ac:dyDescent="0.25">
      <c r="A99" s="186"/>
      <c r="B99" s="7" t="s">
        <v>279</v>
      </c>
      <c r="C99" s="188" t="s">
        <v>319</v>
      </c>
      <c r="D99" s="41">
        <v>1</v>
      </c>
      <c r="E99" s="98">
        <f>D99*F99</f>
        <v>3500</v>
      </c>
      <c r="F99" s="153">
        <v>3500</v>
      </c>
      <c r="H99" s="1"/>
    </row>
    <row r="100" spans="1:9" ht="15" customHeight="1" x14ac:dyDescent="0.25">
      <c r="A100" s="186"/>
      <c r="B100" s="7"/>
      <c r="C100" s="188"/>
      <c r="D100" s="33"/>
      <c r="E100" s="98"/>
      <c r="F100" s="153"/>
      <c r="H100" s="1"/>
    </row>
    <row r="101" spans="1:9" ht="15" customHeight="1" x14ac:dyDescent="0.25">
      <c r="A101" s="186"/>
      <c r="B101" s="7" t="s">
        <v>276</v>
      </c>
      <c r="C101" s="188" t="s">
        <v>319</v>
      </c>
      <c r="D101" s="41">
        <v>1</v>
      </c>
      <c r="E101" s="98">
        <f>D101*F101</f>
        <v>3500</v>
      </c>
      <c r="F101" s="153">
        <v>3500</v>
      </c>
      <c r="H101" s="1"/>
    </row>
    <row r="102" spans="1:9" ht="15" customHeight="1" x14ac:dyDescent="0.25">
      <c r="A102" s="186"/>
      <c r="B102" s="7"/>
      <c r="C102" s="188"/>
      <c r="D102" s="41"/>
      <c r="E102" s="98"/>
      <c r="F102" s="153"/>
      <c r="H102" s="1"/>
    </row>
    <row r="103" spans="1:9" ht="15" customHeight="1" x14ac:dyDescent="0.25">
      <c r="A103" s="186"/>
      <c r="B103" s="7" t="s">
        <v>277</v>
      </c>
      <c r="C103" s="188" t="s">
        <v>319</v>
      </c>
      <c r="D103" s="41">
        <v>1</v>
      </c>
      <c r="E103" s="98">
        <f>D103*F103</f>
        <v>3500</v>
      </c>
      <c r="F103" s="153">
        <v>3500</v>
      </c>
    </row>
    <row r="104" spans="1:9" ht="15" customHeight="1" x14ac:dyDescent="0.25">
      <c r="A104" s="186"/>
      <c r="B104" s="7"/>
      <c r="C104" s="188"/>
      <c r="D104" s="41"/>
      <c r="E104" s="98"/>
      <c r="F104" s="153"/>
      <c r="H104" s="1"/>
    </row>
    <row r="105" spans="1:9" ht="15" customHeight="1" x14ac:dyDescent="0.25">
      <c r="A105" s="186"/>
      <c r="B105" s="7" t="s">
        <v>280</v>
      </c>
      <c r="C105" s="188" t="s">
        <v>319</v>
      </c>
      <c r="D105" s="41">
        <v>1</v>
      </c>
      <c r="E105" s="98">
        <f>D105*F105</f>
        <v>3500</v>
      </c>
      <c r="F105" s="153">
        <v>3500</v>
      </c>
      <c r="H105" s="1"/>
    </row>
    <row r="106" spans="1:9" ht="15" customHeight="1" x14ac:dyDescent="0.25">
      <c r="A106" s="186"/>
      <c r="B106" s="7"/>
      <c r="C106" s="188"/>
      <c r="D106" s="33"/>
      <c r="E106" s="98"/>
      <c r="F106" s="153"/>
      <c r="H106" s="1"/>
    </row>
    <row r="107" spans="1:9" ht="15" customHeight="1" x14ac:dyDescent="0.25">
      <c r="A107" s="186"/>
      <c r="B107" s="7" t="s">
        <v>258</v>
      </c>
      <c r="C107" s="188" t="s">
        <v>10</v>
      </c>
      <c r="D107" s="98">
        <f>E99+E101+E103+E105</f>
        <v>14000</v>
      </c>
      <c r="E107" s="282">
        <v>0.15</v>
      </c>
      <c r="F107" s="154"/>
      <c r="H107" s="236"/>
      <c r="I107" s="1"/>
    </row>
    <row r="108" spans="1:9" ht="15" customHeight="1" x14ac:dyDescent="0.25">
      <c r="A108" s="186"/>
      <c r="B108" s="7" t="s">
        <v>259</v>
      </c>
      <c r="C108" s="188"/>
      <c r="D108" s="32"/>
      <c r="E108" s="98"/>
      <c r="F108" s="153"/>
      <c r="H108" s="1"/>
    </row>
    <row r="109" spans="1:9" ht="15" customHeight="1" x14ac:dyDescent="0.25">
      <c r="A109" s="186"/>
      <c r="B109" s="7"/>
      <c r="C109" s="188"/>
      <c r="D109" s="32"/>
      <c r="E109" s="169"/>
      <c r="F109" s="153"/>
      <c r="H109" s="1"/>
    </row>
    <row r="110" spans="1:9" ht="15" customHeight="1" x14ac:dyDescent="0.25">
      <c r="A110" s="186"/>
      <c r="B110" s="7"/>
      <c r="C110" s="188"/>
      <c r="D110" s="32"/>
      <c r="E110" s="169"/>
      <c r="F110" s="153"/>
      <c r="H110" s="1"/>
    </row>
    <row r="111" spans="1:9" ht="15" customHeight="1" x14ac:dyDescent="0.25">
      <c r="A111" s="186"/>
      <c r="B111" s="7"/>
      <c r="C111" s="188"/>
      <c r="D111" s="32"/>
      <c r="E111" s="169"/>
      <c r="F111" s="153"/>
      <c r="H111" s="1"/>
    </row>
    <row r="112" spans="1:9" ht="15" customHeight="1" x14ac:dyDescent="0.25">
      <c r="A112" s="186"/>
      <c r="B112" s="7"/>
      <c r="C112" s="188"/>
      <c r="D112" s="32"/>
      <c r="E112" s="169"/>
      <c r="F112" s="153"/>
      <c r="H112" s="1"/>
    </row>
    <row r="113" spans="1:8" ht="15" customHeight="1" x14ac:dyDescent="0.25">
      <c r="A113" s="186"/>
      <c r="B113" s="7"/>
      <c r="C113" s="188"/>
      <c r="D113" s="32"/>
      <c r="E113" s="169"/>
      <c r="F113" s="153"/>
      <c r="H113" s="3"/>
    </row>
    <row r="114" spans="1:8" ht="15" customHeight="1" thickBot="1" x14ac:dyDescent="0.3">
      <c r="A114" s="186"/>
      <c r="B114" s="7"/>
      <c r="C114" s="188"/>
      <c r="D114" s="138"/>
      <c r="E114" s="169"/>
      <c r="F114" s="153"/>
      <c r="H114" s="1"/>
    </row>
    <row r="115" spans="1:8" ht="15" customHeight="1" thickBot="1" x14ac:dyDescent="0.3">
      <c r="A115" s="46">
        <v>1200</v>
      </c>
      <c r="B115" s="96" t="s">
        <v>335</v>
      </c>
      <c r="C115" s="95"/>
      <c r="D115" s="95"/>
      <c r="E115" s="100"/>
      <c r="F115" s="137"/>
      <c r="G115" s="204"/>
      <c r="H115" s="1"/>
    </row>
    <row r="116" spans="1:8" ht="30" customHeight="1" thickBot="1" x14ac:dyDescent="0.3">
      <c r="A116" s="467"/>
      <c r="B116" s="467"/>
      <c r="C116" s="467"/>
      <c r="D116" s="467"/>
      <c r="E116" s="467"/>
      <c r="F116" s="467"/>
      <c r="G116" s="254"/>
      <c r="H116" s="1"/>
    </row>
    <row r="117" spans="1:8" ht="15" customHeight="1" x14ac:dyDescent="0.25">
      <c r="A117" s="155"/>
      <c r="B117" s="82"/>
      <c r="C117" s="89"/>
      <c r="D117" s="89"/>
      <c r="E117" s="190"/>
      <c r="F117" s="175"/>
      <c r="G117" s="256"/>
      <c r="H117" s="1"/>
    </row>
    <row r="118" spans="1:8" x14ac:dyDescent="0.25">
      <c r="H118" s="1"/>
    </row>
    <row r="123" spans="1:8" x14ac:dyDescent="0.25">
      <c r="F123" s="213"/>
    </row>
  </sheetData>
  <mergeCells count="12">
    <mergeCell ref="A1:F1"/>
    <mergeCell ref="A59:F59"/>
    <mergeCell ref="A116:F116"/>
    <mergeCell ref="A61:B61"/>
    <mergeCell ref="A3:F3"/>
    <mergeCell ref="F5:F6"/>
    <mergeCell ref="D5:D6"/>
    <mergeCell ref="C5:C6"/>
    <mergeCell ref="E5:E6"/>
    <mergeCell ref="D63:D64"/>
    <mergeCell ref="F63:F64"/>
    <mergeCell ref="E63:E64"/>
  </mergeCells>
  <phoneticPr fontId="11" type="noConversion"/>
  <pageMargins left="0.70866141732283472" right="0.47244094488188981" top="0.98425196850393704" bottom="0.74803149606299213" header="0.23622047244094491" footer="0.31496062992125984"/>
  <pageSetup paperSize="9" scale="67" firstPageNumber="12" fitToHeight="3" orientation="portrait" useFirstPageNumber="1" r:id="rId1"/>
  <headerFooter>
    <oddHeader>&amp;L&amp;G&amp;R
The Contract Part 2
Bill of Quantities
UPGRADING OF GRAVEL ROADS IN POORTJIE, PHASE C
Contract No.: JRA/21/19</oddHeader>
    <oddFooter>&amp;C2/2.&amp;P</oddFooter>
  </headerFooter>
  <rowBreaks count="3" manualBreakCount="3">
    <brk id="58" max="16383" man="1"/>
    <brk id="115" max="16383" man="1"/>
    <brk id="117" max="16383" man="1"/>
  </rowBreak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9">
    <tabColor rgb="FFFFFF00"/>
  </sheetPr>
  <dimension ref="A1:F57"/>
  <sheetViews>
    <sheetView view="pageBreakPreview" zoomScaleNormal="100" zoomScaleSheetLayoutView="100" workbookViewId="0">
      <pane ySplit="6" topLeftCell="A7" activePane="bottomLeft" state="frozen"/>
      <selection pane="bottomLeft" activeCell="K11" sqref="K11"/>
    </sheetView>
  </sheetViews>
  <sheetFormatPr defaultColWidth="9.109375" defaultRowHeight="15" customHeight="1" x14ac:dyDescent="0.25"/>
  <cols>
    <col min="1" max="1" width="7.88671875" style="90" customWidth="1"/>
    <col min="2" max="2" width="49.33203125" style="90" customWidth="1"/>
    <col min="3" max="3" width="8.44140625" style="90" customWidth="1"/>
    <col min="4" max="5" width="12.109375" style="90" customWidth="1"/>
    <col min="6" max="6" width="10.6640625" style="90" customWidth="1"/>
    <col min="7" max="16384" width="9.109375" style="90"/>
  </cols>
  <sheetData>
    <row r="1" spans="1:6" s="3" customFormat="1" ht="30" customHeight="1" thickBot="1" x14ac:dyDescent="0.3">
      <c r="A1" s="466"/>
      <c r="B1" s="466"/>
      <c r="C1" s="466"/>
      <c r="D1" s="466"/>
      <c r="E1" s="466"/>
    </row>
    <row r="2" spans="1:6" ht="15" customHeight="1" x14ac:dyDescent="0.25">
      <c r="A2" s="115"/>
      <c r="B2" s="116"/>
      <c r="C2" s="116"/>
      <c r="D2" s="116"/>
      <c r="E2" s="116"/>
      <c r="F2" s="116"/>
    </row>
    <row r="3" spans="1:6" s="294" customFormat="1" ht="15" customHeight="1" x14ac:dyDescent="0.25">
      <c r="A3" s="488" t="s">
        <v>97</v>
      </c>
      <c r="B3" s="489"/>
      <c r="C3" s="2"/>
      <c r="D3" s="445"/>
      <c r="E3" s="445"/>
    </row>
    <row r="4" spans="1:6" s="294" customFormat="1" ht="15" customHeight="1" thickBot="1" x14ac:dyDescent="0.3">
      <c r="A4" s="280"/>
      <c r="B4" s="281"/>
      <c r="C4" s="2"/>
      <c r="D4" s="445"/>
      <c r="E4" s="445"/>
      <c r="F4" s="304"/>
    </row>
    <row r="5" spans="1:6" s="294" customFormat="1" ht="15" customHeight="1" x14ac:dyDescent="0.25">
      <c r="A5" s="446" t="s">
        <v>2</v>
      </c>
      <c r="B5" s="430" t="s">
        <v>3</v>
      </c>
      <c r="C5" s="446" t="s">
        <v>4</v>
      </c>
      <c r="D5" s="482" t="str">
        <f>'1400'!D5</f>
        <v>QUANTITY</v>
      </c>
      <c r="E5" s="482" t="str">
        <f>'1400'!E5</f>
        <v>RATE</v>
      </c>
      <c r="F5" s="482" t="str">
        <f>'1400'!F5</f>
        <v>AMOUNT</v>
      </c>
    </row>
    <row r="6" spans="1:6" s="294" customFormat="1" ht="15" customHeight="1" thickBot="1" x14ac:dyDescent="0.3">
      <c r="A6" s="447" t="s">
        <v>29</v>
      </c>
      <c r="B6" s="448"/>
      <c r="C6" s="447"/>
      <c r="D6" s="483"/>
      <c r="E6" s="483"/>
      <c r="F6" s="483"/>
    </row>
    <row r="7" spans="1:6" s="294" customFormat="1" ht="15" customHeight="1" x14ac:dyDescent="0.25">
      <c r="A7" s="449" t="s">
        <v>315</v>
      </c>
      <c r="B7" s="94" t="s">
        <v>7</v>
      </c>
      <c r="C7" s="450"/>
      <c r="D7" s="117"/>
      <c r="E7" s="450"/>
      <c r="F7" s="450"/>
    </row>
    <row r="8" spans="1:6" s="294" customFormat="1" ht="15" customHeight="1" x14ac:dyDescent="0.25">
      <c r="A8" s="450"/>
      <c r="B8" s="94"/>
      <c r="C8" s="450"/>
      <c r="D8" s="117"/>
      <c r="E8" s="450"/>
      <c r="F8" s="450"/>
    </row>
    <row r="9" spans="1:6" s="294" customFormat="1" ht="15" customHeight="1" x14ac:dyDescent="0.25">
      <c r="A9" s="452"/>
      <c r="B9" s="92"/>
      <c r="C9" s="451"/>
      <c r="D9" s="92"/>
      <c r="E9" s="452"/>
      <c r="F9" s="452"/>
    </row>
    <row r="10" spans="1:6" ht="15" customHeight="1" x14ac:dyDescent="0.25">
      <c r="A10" s="453" t="s">
        <v>316</v>
      </c>
      <c r="B10" s="90" t="s">
        <v>8</v>
      </c>
      <c r="C10" s="43"/>
      <c r="E10" s="43"/>
      <c r="F10" s="43"/>
    </row>
    <row r="11" spans="1:6" ht="15" customHeight="1" x14ac:dyDescent="0.25">
      <c r="A11" s="454"/>
      <c r="B11" s="455"/>
      <c r="C11" s="377"/>
      <c r="D11" s="456"/>
      <c r="E11" s="457"/>
      <c r="F11" s="457"/>
    </row>
    <row r="12" spans="1:6" ht="15" customHeight="1" x14ac:dyDescent="0.25">
      <c r="A12" s="454"/>
      <c r="B12" s="455" t="s">
        <v>257</v>
      </c>
      <c r="C12" s="377" t="s">
        <v>317</v>
      </c>
      <c r="D12" s="90">
        <v>1</v>
      </c>
      <c r="E12" s="458"/>
      <c r="F12" s="458"/>
    </row>
    <row r="13" spans="1:6" ht="15" customHeight="1" x14ac:dyDescent="0.25">
      <c r="A13" s="454"/>
      <c r="B13" s="455"/>
      <c r="C13" s="377"/>
      <c r="D13" s="456"/>
      <c r="E13" s="458"/>
      <c r="F13" s="43"/>
    </row>
    <row r="14" spans="1:6" ht="15" customHeight="1" x14ac:dyDescent="0.25">
      <c r="A14" s="454"/>
      <c r="B14" s="455"/>
      <c r="C14" s="377"/>
      <c r="D14" s="459"/>
      <c r="E14" s="460"/>
      <c r="F14" s="461"/>
    </row>
    <row r="15" spans="1:6" ht="15" customHeight="1" x14ac:dyDescent="0.25">
      <c r="A15" s="454"/>
      <c r="B15" s="455"/>
      <c r="C15" s="377"/>
      <c r="D15" s="456"/>
      <c r="E15" s="458"/>
      <c r="F15" s="462"/>
    </row>
    <row r="16" spans="1:6" ht="15" customHeight="1" x14ac:dyDescent="0.25">
      <c r="A16" s="454"/>
      <c r="B16" s="455"/>
      <c r="C16" s="377"/>
      <c r="D16" s="456"/>
      <c r="E16" s="458"/>
      <c r="F16" s="462"/>
    </row>
    <row r="17" spans="1:6" ht="15" customHeight="1" x14ac:dyDescent="0.25">
      <c r="A17" s="454"/>
      <c r="B17" s="455"/>
      <c r="C17" s="377"/>
      <c r="D17" s="456"/>
      <c r="E17" s="458"/>
      <c r="F17" s="462"/>
    </row>
    <row r="18" spans="1:6" ht="15" customHeight="1" x14ac:dyDescent="0.25">
      <c r="A18" s="43"/>
      <c r="C18" s="43"/>
      <c r="E18" s="458"/>
      <c r="F18" s="462"/>
    </row>
    <row r="19" spans="1:6" ht="15" customHeight="1" x14ac:dyDescent="0.25">
      <c r="A19" s="43"/>
      <c r="C19" s="43"/>
      <c r="E19" s="458"/>
      <c r="F19" s="462"/>
    </row>
    <row r="20" spans="1:6" ht="15" customHeight="1" x14ac:dyDescent="0.25">
      <c r="A20" s="43"/>
      <c r="C20" s="43"/>
      <c r="E20" s="458"/>
      <c r="F20" s="462"/>
    </row>
    <row r="21" spans="1:6" ht="15" customHeight="1" x14ac:dyDescent="0.25">
      <c r="A21" s="43"/>
      <c r="C21" s="43"/>
      <c r="E21" s="458"/>
      <c r="F21" s="462"/>
    </row>
    <row r="22" spans="1:6" ht="15" customHeight="1" x14ac:dyDescent="0.25">
      <c r="A22" s="43"/>
      <c r="C22" s="43"/>
      <c r="E22" s="458"/>
      <c r="F22" s="462"/>
    </row>
    <row r="23" spans="1:6" ht="15" customHeight="1" x14ac:dyDescent="0.25">
      <c r="A23" s="43"/>
      <c r="C23" s="43"/>
      <c r="E23" s="458"/>
      <c r="F23" s="462"/>
    </row>
    <row r="24" spans="1:6" ht="15" customHeight="1" x14ac:dyDescent="0.25">
      <c r="A24" s="43"/>
      <c r="C24" s="43"/>
      <c r="E24" s="458"/>
      <c r="F24" s="462"/>
    </row>
    <row r="25" spans="1:6" ht="15" customHeight="1" x14ac:dyDescent="0.25">
      <c r="A25" s="43"/>
      <c r="C25" s="43"/>
      <c r="E25" s="458"/>
      <c r="F25" s="462"/>
    </row>
    <row r="26" spans="1:6" ht="15" customHeight="1" x14ac:dyDescent="0.25">
      <c r="A26" s="43"/>
      <c r="C26" s="43"/>
      <c r="E26" s="458"/>
      <c r="F26" s="462"/>
    </row>
    <row r="27" spans="1:6" ht="15" customHeight="1" x14ac:dyDescent="0.25">
      <c r="A27" s="43"/>
      <c r="C27" s="43"/>
      <c r="E27" s="458"/>
      <c r="F27" s="462"/>
    </row>
    <row r="28" spans="1:6" ht="15" customHeight="1" x14ac:dyDescent="0.25">
      <c r="A28" s="43"/>
      <c r="C28" s="43"/>
      <c r="E28" s="458"/>
      <c r="F28" s="462"/>
    </row>
    <row r="29" spans="1:6" ht="15" customHeight="1" x14ac:dyDescent="0.25">
      <c r="A29" s="43"/>
      <c r="C29" s="43"/>
      <c r="E29" s="458"/>
      <c r="F29" s="462"/>
    </row>
    <row r="30" spans="1:6" ht="15" customHeight="1" x14ac:dyDescent="0.25">
      <c r="A30" s="43"/>
      <c r="C30" s="43"/>
      <c r="E30" s="458"/>
      <c r="F30" s="462"/>
    </row>
    <row r="31" spans="1:6" ht="15" customHeight="1" x14ac:dyDescent="0.25">
      <c r="A31" s="43"/>
      <c r="C31" s="43"/>
      <c r="E31" s="458"/>
      <c r="F31" s="462"/>
    </row>
    <row r="32" spans="1:6" ht="15" customHeight="1" x14ac:dyDescent="0.25">
      <c r="A32" s="43"/>
      <c r="C32" s="43"/>
      <c r="E32" s="458"/>
      <c r="F32" s="462"/>
    </row>
    <row r="33" spans="1:6" ht="15" customHeight="1" x14ac:dyDescent="0.25">
      <c r="A33" s="454"/>
      <c r="B33" s="455"/>
      <c r="C33" s="377"/>
      <c r="D33" s="456"/>
      <c r="E33" s="458"/>
      <c r="F33" s="462"/>
    </row>
    <row r="34" spans="1:6" ht="15" customHeight="1" x14ac:dyDescent="0.25">
      <c r="A34" s="43"/>
      <c r="C34" s="43"/>
      <c r="E34" s="458"/>
      <c r="F34" s="462"/>
    </row>
    <row r="35" spans="1:6" ht="15" customHeight="1" x14ac:dyDescent="0.25">
      <c r="A35" s="43"/>
      <c r="C35" s="43"/>
      <c r="E35" s="458"/>
      <c r="F35" s="462"/>
    </row>
    <row r="36" spans="1:6" ht="15" customHeight="1" x14ac:dyDescent="0.25">
      <c r="A36" s="43"/>
      <c r="C36" s="43"/>
      <c r="E36" s="458"/>
      <c r="F36" s="462"/>
    </row>
    <row r="37" spans="1:6" ht="15" customHeight="1" x14ac:dyDescent="0.25">
      <c r="A37" s="43"/>
      <c r="C37" s="43"/>
      <c r="E37" s="458"/>
      <c r="F37" s="462"/>
    </row>
    <row r="38" spans="1:6" ht="15" customHeight="1" x14ac:dyDescent="0.25">
      <c r="A38" s="43"/>
      <c r="C38" s="43"/>
      <c r="E38" s="458"/>
      <c r="F38" s="462"/>
    </row>
    <row r="39" spans="1:6" ht="15" customHeight="1" x14ac:dyDescent="0.25">
      <c r="A39" s="43"/>
      <c r="C39" s="43"/>
      <c r="E39" s="458"/>
      <c r="F39" s="462"/>
    </row>
    <row r="40" spans="1:6" ht="15" customHeight="1" x14ac:dyDescent="0.25">
      <c r="A40" s="43"/>
      <c r="C40" s="43"/>
      <c r="E40" s="458"/>
      <c r="F40" s="462"/>
    </row>
    <row r="41" spans="1:6" ht="15" customHeight="1" x14ac:dyDescent="0.25">
      <c r="A41" s="43"/>
      <c r="C41" s="43"/>
      <c r="E41" s="458"/>
      <c r="F41" s="462"/>
    </row>
    <row r="42" spans="1:6" ht="15" customHeight="1" x14ac:dyDescent="0.25">
      <c r="A42" s="43"/>
      <c r="C42" s="43"/>
      <c r="E42" s="458"/>
      <c r="F42" s="462"/>
    </row>
    <row r="43" spans="1:6" ht="15" customHeight="1" x14ac:dyDescent="0.25">
      <c r="A43" s="43"/>
      <c r="C43" s="43"/>
      <c r="E43" s="458"/>
      <c r="F43" s="462"/>
    </row>
    <row r="44" spans="1:6" ht="15" customHeight="1" x14ac:dyDescent="0.25">
      <c r="A44" s="43"/>
      <c r="C44" s="43"/>
      <c r="E44" s="458"/>
      <c r="F44" s="462"/>
    </row>
    <row r="45" spans="1:6" ht="15" customHeight="1" x14ac:dyDescent="0.25">
      <c r="A45" s="43"/>
      <c r="C45" s="43"/>
      <c r="E45" s="458"/>
      <c r="F45" s="462"/>
    </row>
    <row r="46" spans="1:6" ht="15" customHeight="1" x14ac:dyDescent="0.25">
      <c r="A46" s="43"/>
      <c r="C46" s="43"/>
      <c r="E46" s="458"/>
      <c r="F46" s="462"/>
    </row>
    <row r="47" spans="1:6" ht="15" customHeight="1" x14ac:dyDescent="0.25">
      <c r="A47" s="43"/>
      <c r="C47" s="43"/>
      <c r="E47" s="458"/>
      <c r="F47" s="462"/>
    </row>
    <row r="48" spans="1:6" ht="15" customHeight="1" x14ac:dyDescent="0.25">
      <c r="A48" s="43"/>
      <c r="C48" s="43"/>
      <c r="E48" s="458"/>
      <c r="F48" s="462"/>
    </row>
    <row r="49" spans="1:6" ht="15" customHeight="1" x14ac:dyDescent="0.25">
      <c r="A49" s="43"/>
      <c r="C49" s="43"/>
      <c r="E49" s="458"/>
      <c r="F49" s="462"/>
    </row>
    <row r="50" spans="1:6" ht="15" customHeight="1" x14ac:dyDescent="0.25">
      <c r="A50" s="43"/>
      <c r="C50" s="43"/>
      <c r="E50" s="458"/>
      <c r="F50" s="462"/>
    </row>
    <row r="51" spans="1:6" ht="15" customHeight="1" x14ac:dyDescent="0.25">
      <c r="A51" s="43"/>
      <c r="C51" s="43"/>
      <c r="E51" s="458"/>
      <c r="F51" s="462"/>
    </row>
    <row r="52" spans="1:6" ht="15" customHeight="1" x14ac:dyDescent="0.25">
      <c r="A52" s="43"/>
      <c r="C52" s="43"/>
      <c r="E52" s="458"/>
      <c r="F52" s="462"/>
    </row>
    <row r="53" spans="1:6" ht="15" customHeight="1" x14ac:dyDescent="0.25">
      <c r="A53" s="43"/>
      <c r="C53" s="43"/>
      <c r="E53" s="458"/>
      <c r="F53" s="462"/>
    </row>
    <row r="54" spans="1:6" ht="15" customHeight="1" x14ac:dyDescent="0.25">
      <c r="A54" s="43"/>
      <c r="C54" s="43"/>
      <c r="E54" s="458"/>
      <c r="F54" s="462"/>
    </row>
    <row r="55" spans="1:6" ht="15" customHeight="1" x14ac:dyDescent="0.25">
      <c r="A55" s="43"/>
      <c r="C55" s="43"/>
      <c r="E55" s="458"/>
      <c r="F55" s="462"/>
    </row>
    <row r="56" spans="1:6" ht="15" customHeight="1" thickBot="1" x14ac:dyDescent="0.3">
      <c r="A56" s="43"/>
      <c r="C56" s="43"/>
      <c r="E56" s="458"/>
      <c r="F56" s="462"/>
    </row>
    <row r="57" spans="1:6" ht="15" customHeight="1" thickBot="1" x14ac:dyDescent="0.3">
      <c r="A57" s="463">
        <v>8100</v>
      </c>
      <c r="B57" s="464" t="s">
        <v>38</v>
      </c>
      <c r="C57" s="464"/>
      <c r="D57" s="465"/>
      <c r="E57" s="100"/>
      <c r="F57" s="100"/>
    </row>
  </sheetData>
  <mergeCells count="5">
    <mergeCell ref="A3:B3"/>
    <mergeCell ref="A1:E1"/>
    <mergeCell ref="F5:F6"/>
    <mergeCell ref="D5:D6"/>
    <mergeCell ref="E5:E6"/>
  </mergeCells>
  <phoneticPr fontId="0" type="noConversion"/>
  <pageMargins left="0.70866141732283472" right="0.47244094488188981" top="0.98425196850393704" bottom="0.74803149606299213" header="0.23622047244094491" footer="0.31496062992125984"/>
  <pageSetup paperSize="9" scale="49" firstPageNumber="12" orientation="portrait" r:id="rId1"/>
  <headerFooter>
    <oddHeader>&amp;L&amp;G&amp;R
The Contract Part 2
Bill of Quantities
UPGRADING OF GRAVEL ROADS IN POORTJIE, PHASE C
Contract No.: JRA/21/19</oddHeader>
    <oddFooter>&amp;C2/2.&amp;P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5" tint="0.59999389629810485"/>
    <pageSetUpPr fitToPage="1"/>
  </sheetPr>
  <dimension ref="A1:J19"/>
  <sheetViews>
    <sheetView showZeros="0" view="pageBreakPreview" topLeftCell="C7" zoomScale="110" zoomScaleNormal="100" zoomScaleSheetLayoutView="110" workbookViewId="0">
      <selection activeCell="F4" sqref="F4:G8"/>
    </sheetView>
  </sheetViews>
  <sheetFormatPr defaultColWidth="9.109375" defaultRowHeight="20.100000000000001" customHeight="1" x14ac:dyDescent="0.3"/>
  <cols>
    <col min="1" max="1" width="7.6640625" style="10" bestFit="1" customWidth="1"/>
    <col min="2" max="5" width="15.6640625" style="10" customWidth="1"/>
    <col min="6" max="7" width="20.6640625" style="10" customWidth="1"/>
    <col min="8" max="8" width="6" style="10" customWidth="1"/>
    <col min="9" max="9" width="9.109375" style="10"/>
    <col min="10" max="10" width="12.6640625" style="10" bestFit="1" customWidth="1"/>
    <col min="11" max="16384" width="9.109375" style="10"/>
  </cols>
  <sheetData>
    <row r="1" spans="1:10" ht="40.5" customHeight="1" x14ac:dyDescent="0.3">
      <c r="A1" s="510" t="s">
        <v>165</v>
      </c>
      <c r="B1" s="511"/>
      <c r="C1" s="511"/>
      <c r="D1" s="511"/>
      <c r="E1" s="511"/>
      <c r="F1" s="511"/>
      <c r="G1" s="58"/>
      <c r="H1" s="23"/>
    </row>
    <row r="2" spans="1:10" ht="28.5" customHeight="1" x14ac:dyDescent="0.3">
      <c r="A2" s="512" t="s">
        <v>183</v>
      </c>
      <c r="B2" s="513"/>
      <c r="C2" s="513"/>
      <c r="D2" s="513"/>
      <c r="E2" s="513"/>
      <c r="F2" s="513"/>
      <c r="G2" s="59"/>
      <c r="H2" s="16"/>
    </row>
    <row r="3" spans="1:10" ht="20.100000000000001" customHeight="1" thickBot="1" x14ac:dyDescent="0.35">
      <c r="A3" s="15"/>
      <c r="H3" s="16"/>
    </row>
    <row r="4" spans="1:10" ht="20.100000000000001" customHeight="1" x14ac:dyDescent="0.3">
      <c r="A4" s="15"/>
      <c r="B4" s="514" t="s">
        <v>195</v>
      </c>
      <c r="C4" s="515"/>
      <c r="D4" s="515"/>
      <c r="E4" s="515"/>
      <c r="F4" s="17" t="e">
        <f>#REF!</f>
        <v>#REF!</v>
      </c>
      <c r="G4" s="65" t="e">
        <f>F4</f>
        <v>#REF!</v>
      </c>
      <c r="H4" s="16"/>
      <c r="J4" s="12" t="e">
        <f>F4/14</f>
        <v>#REF!</v>
      </c>
    </row>
    <row r="5" spans="1:10" ht="20.100000000000001" customHeight="1" x14ac:dyDescent="0.3">
      <c r="A5" s="15"/>
      <c r="B5" s="516" t="s">
        <v>152</v>
      </c>
      <c r="C5" s="517"/>
      <c r="D5" s="517"/>
      <c r="E5" s="517"/>
      <c r="F5" s="18">
        <v>6.2E-2</v>
      </c>
      <c r="G5" s="66">
        <v>4.2999999999999997E-2</v>
      </c>
      <c r="H5" s="16"/>
    </row>
    <row r="6" spans="1:10" ht="20.100000000000001" customHeight="1" x14ac:dyDescent="0.3">
      <c r="A6" s="15"/>
      <c r="B6" s="516" t="s">
        <v>153</v>
      </c>
      <c r="C6" s="517"/>
      <c r="D6" s="517"/>
      <c r="E6" s="517"/>
      <c r="F6" s="18" t="e">
        <v>#REF!</v>
      </c>
      <c r="G6" s="66" t="e">
        <f>F6</f>
        <v>#REF!</v>
      </c>
      <c r="H6" s="16"/>
    </row>
    <row r="7" spans="1:10" ht="20.100000000000001" customHeight="1" thickBot="1" x14ac:dyDescent="0.35">
      <c r="A7" s="15"/>
      <c r="B7" s="516" t="s">
        <v>154</v>
      </c>
      <c r="C7" s="517"/>
      <c r="D7" s="517"/>
      <c r="E7" s="517"/>
      <c r="F7" s="19" t="e">
        <f>F5+F6</f>
        <v>#REF!</v>
      </c>
      <c r="G7" s="19" t="e">
        <f>G5+G6</f>
        <v>#REF!</v>
      </c>
      <c r="H7" s="16"/>
    </row>
    <row r="8" spans="1:10" ht="20.100000000000001" customHeight="1" thickTop="1" thickBot="1" x14ac:dyDescent="0.35">
      <c r="A8" s="15"/>
      <c r="B8" s="520" t="s">
        <v>155</v>
      </c>
      <c r="C8" s="521"/>
      <c r="D8" s="521"/>
      <c r="E8" s="522"/>
      <c r="F8" s="25" t="e">
        <f>F4*F7</f>
        <v>#REF!</v>
      </c>
      <c r="G8" s="25" t="e">
        <f>G4*G7</f>
        <v>#REF!</v>
      </c>
      <c r="H8" s="16"/>
    </row>
    <row r="9" spans="1:10" ht="20.100000000000001" customHeight="1" thickBot="1" x14ac:dyDescent="0.35">
      <c r="A9" s="15"/>
      <c r="H9" s="16"/>
    </row>
    <row r="10" spans="1:10" ht="20.100000000000001" customHeight="1" x14ac:dyDescent="0.3">
      <c r="A10" s="15"/>
      <c r="B10" s="523" t="s">
        <v>156</v>
      </c>
      <c r="C10" s="524"/>
      <c r="D10" s="524"/>
      <c r="E10" s="527" t="s">
        <v>157</v>
      </c>
      <c r="F10" s="504" t="s">
        <v>158</v>
      </c>
      <c r="G10" s="63"/>
      <c r="H10" s="16"/>
    </row>
    <row r="11" spans="1:10" ht="20.100000000000001" customHeight="1" thickBot="1" x14ac:dyDescent="0.35">
      <c r="A11" s="15"/>
      <c r="B11" s="525"/>
      <c r="C11" s="526"/>
      <c r="D11" s="526"/>
      <c r="E11" s="528"/>
      <c r="F11" s="505"/>
      <c r="G11" s="63"/>
      <c r="H11" s="24"/>
    </row>
    <row r="12" spans="1:10" ht="20.100000000000001" customHeight="1" x14ac:dyDescent="0.3">
      <c r="A12" s="15"/>
      <c r="B12" s="506" t="s">
        <v>159</v>
      </c>
      <c r="C12" s="507"/>
      <c r="D12" s="507"/>
      <c r="E12" s="14">
        <v>0.05</v>
      </c>
      <c r="F12" s="20" t="e">
        <f>$F$8*E12</f>
        <v>#REF!</v>
      </c>
      <c r="G12" s="67"/>
      <c r="H12" s="16"/>
      <c r="J12" s="20">
        <v>464377.02893999999</v>
      </c>
    </row>
    <row r="13" spans="1:10" ht="20.100000000000001" customHeight="1" x14ac:dyDescent="0.3">
      <c r="A13" s="15"/>
      <c r="B13" s="508" t="s">
        <v>168</v>
      </c>
      <c r="C13" s="509"/>
      <c r="D13" s="509"/>
      <c r="E13" s="11">
        <v>0.25</v>
      </c>
      <c r="F13" s="62" t="e">
        <f>$F$8*E13</f>
        <v>#REF!</v>
      </c>
      <c r="G13" s="67"/>
      <c r="H13" s="16"/>
      <c r="J13" s="10">
        <v>2321885.1447000001</v>
      </c>
    </row>
    <row r="14" spans="1:10" ht="20.100000000000001" customHeight="1" x14ac:dyDescent="0.3">
      <c r="A14" s="15"/>
      <c r="B14" s="508" t="s">
        <v>160</v>
      </c>
      <c r="C14" s="509"/>
      <c r="D14" s="509"/>
      <c r="E14" s="11">
        <v>0.25</v>
      </c>
      <c r="F14" s="62"/>
      <c r="G14" s="62" t="e">
        <f>E14*$G$8</f>
        <v>#REF!</v>
      </c>
      <c r="H14" s="16"/>
    </row>
    <row r="15" spans="1:10" ht="20.100000000000001" customHeight="1" x14ac:dyDescent="0.3">
      <c r="A15" s="15"/>
      <c r="B15" s="508" t="s">
        <v>161</v>
      </c>
      <c r="C15" s="509"/>
      <c r="D15" s="509"/>
      <c r="E15" s="11">
        <v>0.15</v>
      </c>
      <c r="F15" s="62"/>
      <c r="G15" s="62" t="e">
        <f>E15*$G$8</f>
        <v>#REF!</v>
      </c>
      <c r="H15" s="16"/>
    </row>
    <row r="16" spans="1:10" ht="20.100000000000001" customHeight="1" x14ac:dyDescent="0.3">
      <c r="A16" s="15"/>
      <c r="B16" s="508" t="s">
        <v>162</v>
      </c>
      <c r="C16" s="509"/>
      <c r="D16" s="509"/>
      <c r="E16" s="11">
        <v>0.25</v>
      </c>
      <c r="F16" s="62"/>
      <c r="G16" s="62" t="e">
        <f>E16*$G$8</f>
        <v>#REF!</v>
      </c>
      <c r="H16" s="16"/>
    </row>
    <row r="17" spans="1:8" ht="20.100000000000001" customHeight="1" thickBot="1" x14ac:dyDescent="0.35">
      <c r="A17" s="15"/>
      <c r="B17" s="518" t="s">
        <v>163</v>
      </c>
      <c r="C17" s="519"/>
      <c r="D17" s="519"/>
      <c r="E17" s="68">
        <v>0.05</v>
      </c>
      <c r="F17" s="69"/>
      <c r="G17" s="69" t="e">
        <f>E17*$G$8</f>
        <v>#REF!</v>
      </c>
      <c r="H17" s="16"/>
    </row>
    <row r="18" spans="1:8" ht="20.100000000000001" customHeight="1" thickBot="1" x14ac:dyDescent="0.35">
      <c r="A18" s="15"/>
      <c r="B18" s="60" t="s">
        <v>209</v>
      </c>
      <c r="C18" s="60"/>
      <c r="D18" s="61"/>
      <c r="E18" s="61"/>
      <c r="F18" s="72" t="e">
        <f>SUM(F12:F17)</f>
        <v>#REF!</v>
      </c>
      <c r="G18" s="73" t="e">
        <f>SUM(G14:G17)</f>
        <v>#REF!</v>
      </c>
      <c r="H18" s="16"/>
    </row>
    <row r="19" spans="1:8" ht="20.100000000000001" customHeight="1" thickBot="1" x14ac:dyDescent="0.35">
      <c r="A19" s="21"/>
      <c r="B19" s="60" t="s">
        <v>186</v>
      </c>
      <c r="C19" s="70"/>
      <c r="D19" s="70"/>
      <c r="E19" s="70"/>
      <c r="F19" s="70"/>
      <c r="G19" s="71" t="e">
        <f>SUM(F18:G18)</f>
        <v>#REF!</v>
      </c>
      <c r="H19" s="22"/>
    </row>
  </sheetData>
  <mergeCells count="16">
    <mergeCell ref="B14:D14"/>
    <mergeCell ref="B15:D15"/>
    <mergeCell ref="B16:D16"/>
    <mergeCell ref="B17:D17"/>
    <mergeCell ref="B8:E8"/>
    <mergeCell ref="B10:D11"/>
    <mergeCell ref="E10:E11"/>
    <mergeCell ref="F10:F11"/>
    <mergeCell ref="B12:D12"/>
    <mergeCell ref="B13:D13"/>
    <mergeCell ref="A1:F1"/>
    <mergeCell ref="A2:F2"/>
    <mergeCell ref="B4:E4"/>
    <mergeCell ref="B5:E5"/>
    <mergeCell ref="B6:E6"/>
    <mergeCell ref="B7:E7"/>
  </mergeCells>
  <printOptions horizontalCentered="1"/>
  <pageMargins left="0.39370078740157483" right="0.39370078740157483" top="0.59055118110236227" bottom="0.39370078740157483" header="0" footer="0"/>
  <pageSetup paperSize="9" scale="8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5" tint="0.59999389629810485"/>
    <pageSetUpPr fitToPage="1"/>
  </sheetPr>
  <dimension ref="A1:I40"/>
  <sheetViews>
    <sheetView showZeros="0" view="pageBreakPreview" topLeftCell="A23" zoomScale="110" zoomScaleNormal="100" zoomScaleSheetLayoutView="110" workbookViewId="0">
      <selection activeCell="G29" sqref="G29"/>
    </sheetView>
  </sheetViews>
  <sheetFormatPr defaultColWidth="9.109375" defaultRowHeight="20.100000000000001" customHeight="1" x14ac:dyDescent="0.3"/>
  <cols>
    <col min="1" max="1" width="7.6640625" style="10" bestFit="1" customWidth="1"/>
    <col min="2" max="5" width="15.6640625" style="10" customWidth="1"/>
    <col min="6" max="6" width="20.6640625" style="10" customWidth="1"/>
    <col min="7" max="7" width="15.6640625" style="10" customWidth="1"/>
    <col min="8" max="8" width="9.109375" style="10"/>
    <col min="9" max="9" width="12.6640625" style="10" bestFit="1" customWidth="1"/>
    <col min="10" max="16384" width="9.109375" style="10"/>
  </cols>
  <sheetData>
    <row r="1" spans="1:9" ht="38.25" customHeight="1" x14ac:dyDescent="0.3">
      <c r="A1" s="529" t="s">
        <v>165</v>
      </c>
      <c r="B1" s="530"/>
      <c r="C1" s="530"/>
      <c r="D1" s="530"/>
      <c r="E1" s="530"/>
      <c r="F1" s="530"/>
      <c r="G1" s="530"/>
    </row>
    <row r="3" spans="1:9" ht="20.100000000000001" customHeight="1" thickBot="1" x14ac:dyDescent="0.35">
      <c r="A3" s="64" t="s">
        <v>151</v>
      </c>
      <c r="B3" s="531" t="s">
        <v>164</v>
      </c>
      <c r="C3" s="531"/>
      <c r="D3" s="531"/>
      <c r="E3" s="531"/>
      <c r="F3" s="531"/>
    </row>
    <row r="4" spans="1:9" ht="20.100000000000001" customHeight="1" thickBot="1" x14ac:dyDescent="0.35">
      <c r="F4" s="76" t="s">
        <v>212</v>
      </c>
      <c r="G4" s="75" t="s">
        <v>213</v>
      </c>
    </row>
    <row r="5" spans="1:9" ht="20.100000000000001" customHeight="1" x14ac:dyDescent="0.3">
      <c r="B5" s="514" t="s">
        <v>195</v>
      </c>
      <c r="C5" s="515"/>
      <c r="D5" s="515"/>
      <c r="E5" s="515"/>
      <c r="F5" s="17">
        <v>128993619.15000001</v>
      </c>
      <c r="G5" s="17">
        <v>128993619.15000001</v>
      </c>
      <c r="I5" s="12">
        <f>F5/14</f>
        <v>9213829.9392857142</v>
      </c>
    </row>
    <row r="6" spans="1:9" ht="20.100000000000001" customHeight="1" x14ac:dyDescent="0.3">
      <c r="B6" s="516" t="s">
        <v>152</v>
      </c>
      <c r="C6" s="517"/>
      <c r="D6" s="517"/>
      <c r="E6" s="517"/>
      <c r="F6" s="18">
        <v>6.2E-2</v>
      </c>
      <c r="G6" s="18">
        <v>4.2999999999999997E-2</v>
      </c>
    </row>
    <row r="7" spans="1:9" ht="20.100000000000001" customHeight="1" x14ac:dyDescent="0.3">
      <c r="B7" s="516" t="s">
        <v>153</v>
      </c>
      <c r="C7" s="517"/>
      <c r="D7" s="517"/>
      <c r="E7" s="517"/>
      <c r="F7" s="18">
        <v>1.0000000000000002E-2</v>
      </c>
      <c r="G7" s="18">
        <v>1.0000000000000002E-2</v>
      </c>
    </row>
    <row r="8" spans="1:9" ht="20.100000000000001" customHeight="1" x14ac:dyDescent="0.3">
      <c r="B8" s="516" t="s">
        <v>154</v>
      </c>
      <c r="C8" s="517"/>
      <c r="D8" s="517"/>
      <c r="E8" s="517"/>
      <c r="F8" s="18">
        <v>7.2000000000000008E-2</v>
      </c>
      <c r="G8" s="18">
        <v>5.2999999999999999E-2</v>
      </c>
    </row>
    <row r="9" spans="1:9" ht="20.100000000000001" customHeight="1" x14ac:dyDescent="0.3">
      <c r="B9" s="516" t="s">
        <v>155</v>
      </c>
      <c r="C9" s="517"/>
      <c r="D9" s="517"/>
      <c r="E9" s="517"/>
      <c r="F9" s="49" t="e">
        <f>'Civil Category C 102 (adjusted)'!F18</f>
        <v>#REF!</v>
      </c>
      <c r="G9" s="49" t="e">
        <f>'Civil Category C 102 (adjusted)'!G18</f>
        <v>#REF!</v>
      </c>
    </row>
    <row r="10" spans="1:9" ht="20.100000000000001" customHeight="1" x14ac:dyDescent="0.3">
      <c r="B10" s="516" t="s">
        <v>196</v>
      </c>
      <c r="C10" s="517"/>
      <c r="D10" s="517"/>
      <c r="E10" s="517"/>
      <c r="F10" s="49" t="e">
        <f>F9*0.1</f>
        <v>#REF!</v>
      </c>
      <c r="G10" s="49" t="e">
        <f>G9*0.1</f>
        <v>#REF!</v>
      </c>
    </row>
    <row r="11" spans="1:9" ht="20.100000000000001" customHeight="1" x14ac:dyDescent="0.3">
      <c r="B11" s="516" t="s">
        <v>197</v>
      </c>
      <c r="C11" s="517"/>
      <c r="D11" s="517"/>
      <c r="E11" s="517"/>
      <c r="F11" s="49" t="e">
        <f>F9*0.1</f>
        <v>#REF!</v>
      </c>
      <c r="G11" s="49" t="e">
        <f>G9*0.1</f>
        <v>#REF!</v>
      </c>
    </row>
    <row r="12" spans="1:9" ht="20.100000000000001" customHeight="1" thickBot="1" x14ac:dyDescent="0.35">
      <c r="B12" s="516" t="s">
        <v>210</v>
      </c>
      <c r="C12" s="517"/>
      <c r="D12" s="517"/>
      <c r="E12" s="517"/>
      <c r="F12" s="74" t="e">
        <f>F9+F10+F11</f>
        <v>#REF!</v>
      </c>
      <c r="G12" s="74" t="e">
        <f>SUM(G9:G11)</f>
        <v>#REF!</v>
      </c>
    </row>
    <row r="13" spans="1:9" ht="20.100000000000001" customHeight="1" thickBot="1" x14ac:dyDescent="0.35">
      <c r="B13" s="516" t="s">
        <v>211</v>
      </c>
      <c r="C13" s="517"/>
      <c r="D13" s="517"/>
      <c r="E13" s="546"/>
      <c r="F13" s="547" t="e">
        <f>SUM(F12:G12)</f>
        <v>#REF!</v>
      </c>
      <c r="G13" s="548"/>
    </row>
    <row r="14" spans="1:9" ht="20.100000000000001" customHeight="1" thickBot="1" x14ac:dyDescent="0.35"/>
    <row r="15" spans="1:9" ht="20.100000000000001" customHeight="1" x14ac:dyDescent="0.3">
      <c r="B15" s="523" t="s">
        <v>171</v>
      </c>
      <c r="C15" s="524"/>
      <c r="D15" s="524"/>
      <c r="E15" s="536" t="s">
        <v>172</v>
      </c>
      <c r="F15" s="538" t="s">
        <v>179</v>
      </c>
      <c r="G15" s="539"/>
    </row>
    <row r="16" spans="1:9" ht="20.100000000000001" customHeight="1" thickBot="1" x14ac:dyDescent="0.35">
      <c r="B16" s="534"/>
      <c r="C16" s="535"/>
      <c r="D16" s="535"/>
      <c r="E16" s="537"/>
      <c r="F16" s="540"/>
      <c r="G16" s="541"/>
    </row>
    <row r="17" spans="2:7" ht="27.75" customHeight="1" x14ac:dyDescent="0.3">
      <c r="B17" s="506" t="s">
        <v>182</v>
      </c>
      <c r="C17" s="507"/>
      <c r="D17" s="507"/>
      <c r="E17" s="53" t="e">
        <f>#REF!</f>
        <v>#REF!</v>
      </c>
      <c r="F17" s="542" t="s">
        <v>185</v>
      </c>
      <c r="G17" s="543"/>
    </row>
    <row r="18" spans="2:7" ht="39.75" customHeight="1" x14ac:dyDescent="0.3">
      <c r="B18" s="508" t="s">
        <v>173</v>
      </c>
      <c r="C18" s="509"/>
      <c r="D18" s="509"/>
      <c r="E18" s="52" t="e">
        <f>F13</f>
        <v>#REF!</v>
      </c>
      <c r="F18" s="532" t="s">
        <v>198</v>
      </c>
      <c r="G18" s="533"/>
    </row>
    <row r="19" spans="2:7" ht="28.5" customHeight="1" x14ac:dyDescent="0.3">
      <c r="B19" s="508" t="s">
        <v>184</v>
      </c>
      <c r="C19" s="509"/>
      <c r="D19" s="509"/>
      <c r="E19" s="52">
        <f>(C33+(D33*1.1))</f>
        <v>2557440</v>
      </c>
      <c r="F19" s="532" t="s">
        <v>194</v>
      </c>
      <c r="G19" s="533"/>
    </row>
    <row r="20" spans="2:7" ht="20.100000000000001" customHeight="1" x14ac:dyDescent="0.3">
      <c r="B20" s="508" t="s">
        <v>174</v>
      </c>
      <c r="C20" s="509"/>
      <c r="D20" s="509"/>
      <c r="E20" s="52">
        <v>220000</v>
      </c>
      <c r="F20" s="557"/>
      <c r="G20" s="558"/>
    </row>
    <row r="21" spans="2:7" ht="20.100000000000001" customHeight="1" x14ac:dyDescent="0.3">
      <c r="B21" s="508" t="s">
        <v>175</v>
      </c>
      <c r="C21" s="509"/>
      <c r="D21" s="509"/>
      <c r="E21" s="52">
        <v>900000</v>
      </c>
      <c r="F21" s="557"/>
      <c r="G21" s="558"/>
    </row>
    <row r="22" spans="2:7" ht="20.100000000000001" customHeight="1" x14ac:dyDescent="0.3">
      <c r="B22" s="508" t="s">
        <v>176</v>
      </c>
      <c r="C22" s="509"/>
      <c r="D22" s="509"/>
      <c r="E22" s="52">
        <v>2200000</v>
      </c>
      <c r="F22" s="557" t="s">
        <v>193</v>
      </c>
      <c r="G22" s="558"/>
    </row>
    <row r="23" spans="2:7" ht="20.100000000000001" customHeight="1" thickBot="1" x14ac:dyDescent="0.35">
      <c r="B23" s="508" t="s">
        <v>177</v>
      </c>
      <c r="C23" s="509"/>
      <c r="D23" s="509"/>
      <c r="E23" s="56">
        <f>C40</f>
        <v>606000</v>
      </c>
      <c r="F23" s="549" t="s">
        <v>193</v>
      </c>
      <c r="G23" s="550"/>
    </row>
    <row r="24" spans="2:7" ht="20.100000000000001" customHeight="1" thickBot="1" x14ac:dyDescent="0.35">
      <c r="B24" s="551" t="s">
        <v>199</v>
      </c>
      <c r="C24" s="552"/>
      <c r="D24" s="552"/>
      <c r="E24" s="56">
        <f>SUM(E20:E22)*0.1</f>
        <v>332000</v>
      </c>
      <c r="F24" s="54" t="s">
        <v>200</v>
      </c>
      <c r="G24" s="55"/>
    </row>
    <row r="25" spans="2:7" ht="20.100000000000001" customHeight="1" thickBot="1" x14ac:dyDescent="0.35">
      <c r="B25" s="544" t="s">
        <v>201</v>
      </c>
      <c r="C25" s="545"/>
      <c r="D25" s="553"/>
      <c r="E25" s="50" t="e">
        <f>E17*0.075</f>
        <v>#REF!</v>
      </c>
      <c r="F25" s="51"/>
      <c r="G25" s="51"/>
    </row>
    <row r="26" spans="2:7" ht="20.100000000000001" customHeight="1" thickBot="1" x14ac:dyDescent="0.35">
      <c r="B26" s="554" t="s">
        <v>202</v>
      </c>
      <c r="C26" s="555"/>
      <c r="D26" s="555"/>
      <c r="E26" s="50" t="e">
        <f>SUM(E17:E25)</f>
        <v>#REF!</v>
      </c>
      <c r="F26" s="51"/>
      <c r="G26" s="47"/>
    </row>
    <row r="27" spans="2:7" ht="20.100000000000001" customHeight="1" thickBot="1" x14ac:dyDescent="0.35">
      <c r="B27" s="544" t="s">
        <v>180</v>
      </c>
      <c r="C27" s="545"/>
      <c r="D27" s="545"/>
      <c r="E27" s="50" t="e">
        <f>E26*0.15</f>
        <v>#REF!</v>
      </c>
      <c r="F27" s="556"/>
      <c r="G27" s="556"/>
    </row>
    <row r="28" spans="2:7" ht="20.100000000000001" customHeight="1" thickBot="1" x14ac:dyDescent="0.35">
      <c r="B28" s="544" t="s">
        <v>181</v>
      </c>
      <c r="C28" s="545"/>
      <c r="D28" s="545"/>
      <c r="E28" s="50" t="e">
        <f>SUM(E26:E27)</f>
        <v>#REF!</v>
      </c>
      <c r="G28" s="47"/>
    </row>
    <row r="29" spans="2:7" ht="20.100000000000001" customHeight="1" x14ac:dyDescent="0.3">
      <c r="B29" s="64"/>
      <c r="C29" s="64"/>
      <c r="D29" s="64"/>
      <c r="E29" s="48"/>
      <c r="G29" s="47"/>
    </row>
    <row r="30" spans="2:7" ht="20.100000000000001" customHeight="1" x14ac:dyDescent="0.3">
      <c r="B30" s="64"/>
      <c r="C30" s="64"/>
      <c r="D30" s="64"/>
      <c r="E30" s="48"/>
      <c r="G30" s="47"/>
    </row>
    <row r="31" spans="2:7" ht="20.100000000000001" customHeight="1" x14ac:dyDescent="0.3">
      <c r="B31" s="64"/>
      <c r="C31" s="64"/>
      <c r="D31" s="64"/>
      <c r="E31" s="48"/>
      <c r="G31" s="47"/>
    </row>
    <row r="32" spans="2:7" ht="20.100000000000001" customHeight="1" x14ac:dyDescent="0.3">
      <c r="B32" s="10" t="s">
        <v>177</v>
      </c>
      <c r="C32" s="10" t="s">
        <v>190</v>
      </c>
      <c r="D32" s="10" t="s">
        <v>208</v>
      </c>
      <c r="F32" s="10" t="s">
        <v>191</v>
      </c>
      <c r="G32" s="10">
        <v>60</v>
      </c>
    </row>
    <row r="33" spans="2:7" ht="20.100000000000001" customHeight="1" x14ac:dyDescent="0.3">
      <c r="B33" s="10">
        <f>7500*36</f>
        <v>270000</v>
      </c>
      <c r="C33" s="10">
        <f>64000*36</f>
        <v>2304000</v>
      </c>
      <c r="D33" s="10">
        <f>C33*0.1</f>
        <v>230400</v>
      </c>
      <c r="F33" s="10" t="s">
        <v>192</v>
      </c>
      <c r="G33" s="10">
        <v>15.96</v>
      </c>
    </row>
    <row r="34" spans="2:7" ht="20.100000000000001" customHeight="1" thickBot="1" x14ac:dyDescent="0.35">
      <c r="F34" s="10">
        <v>95</v>
      </c>
      <c r="G34" s="10">
        <v>16.149999999999999</v>
      </c>
    </row>
    <row r="35" spans="2:7" ht="40.5" customHeight="1" thickBot="1" x14ac:dyDescent="0.35">
      <c r="B35" s="57" t="s">
        <v>203</v>
      </c>
      <c r="C35" s="10">
        <v>5000</v>
      </c>
      <c r="E35" s="13">
        <f>((59500*24)/1.15)+80000</f>
        <v>1321739.1304347827</v>
      </c>
      <c r="F35" s="13">
        <f>351247.68+572925.24</f>
        <v>924172.91999999993</v>
      </c>
    </row>
    <row r="36" spans="2:7" ht="33.75" customHeight="1" thickBot="1" x14ac:dyDescent="0.35">
      <c r="B36" s="57" t="s">
        <v>206</v>
      </c>
      <c r="C36" s="10">
        <v>7500</v>
      </c>
      <c r="D36" s="10">
        <f>C36*36</f>
        <v>270000</v>
      </c>
      <c r="E36" s="13">
        <f>59500*24</f>
        <v>1428000</v>
      </c>
      <c r="F36" s="13">
        <f>64000*24</f>
        <v>1536000</v>
      </c>
    </row>
    <row r="37" spans="2:7" ht="26.25" customHeight="1" x14ac:dyDescent="0.3">
      <c r="B37" s="57" t="s">
        <v>204</v>
      </c>
      <c r="C37" s="10">
        <v>15000</v>
      </c>
      <c r="E37" s="13">
        <f>(7500*24)+(8500*24)+(5000)+(15000)+(10000)</f>
        <v>414000</v>
      </c>
    </row>
    <row r="38" spans="2:7" ht="28.5" customHeight="1" x14ac:dyDescent="0.3">
      <c r="B38" s="57" t="s">
        <v>207</v>
      </c>
      <c r="C38" s="10">
        <v>8500</v>
      </c>
      <c r="D38" s="10">
        <f>C38*36</f>
        <v>306000</v>
      </c>
    </row>
    <row r="39" spans="2:7" ht="39" customHeight="1" x14ac:dyDescent="0.3">
      <c r="B39" s="57" t="s">
        <v>205</v>
      </c>
      <c r="C39" s="10">
        <v>10000</v>
      </c>
    </row>
    <row r="40" spans="2:7" ht="20.100000000000001" customHeight="1" x14ac:dyDescent="0.3">
      <c r="B40" s="10" t="s">
        <v>178</v>
      </c>
      <c r="C40" s="10">
        <f>C35+D36+C37+D38+C39</f>
        <v>606000</v>
      </c>
    </row>
  </sheetData>
  <mergeCells count="35">
    <mergeCell ref="B28:D28"/>
    <mergeCell ref="B13:E13"/>
    <mergeCell ref="F13:G13"/>
    <mergeCell ref="B23:D23"/>
    <mergeCell ref="F23:G23"/>
    <mergeCell ref="B24:D24"/>
    <mergeCell ref="B25:D25"/>
    <mergeCell ref="B26:D26"/>
    <mergeCell ref="B27:D27"/>
    <mergeCell ref="F27:G27"/>
    <mergeCell ref="B20:D20"/>
    <mergeCell ref="F20:G20"/>
    <mergeCell ref="B21:D21"/>
    <mergeCell ref="F21:G21"/>
    <mergeCell ref="B22:D22"/>
    <mergeCell ref="F22:G22"/>
    <mergeCell ref="B19:D19"/>
    <mergeCell ref="F19:G19"/>
    <mergeCell ref="B9:E9"/>
    <mergeCell ref="B10:E10"/>
    <mergeCell ref="B11:E11"/>
    <mergeCell ref="B12:E12"/>
    <mergeCell ref="B15:D16"/>
    <mergeCell ref="E15:E16"/>
    <mergeCell ref="F15:G16"/>
    <mergeCell ref="B17:D17"/>
    <mergeCell ref="F17:G17"/>
    <mergeCell ref="B18:D18"/>
    <mergeCell ref="F18:G18"/>
    <mergeCell ref="B8:E8"/>
    <mergeCell ref="A1:G1"/>
    <mergeCell ref="B3:F3"/>
    <mergeCell ref="B5:E5"/>
    <mergeCell ref="B6:E6"/>
    <mergeCell ref="B7:E7"/>
  </mergeCells>
  <printOptions horizontalCentered="1"/>
  <pageMargins left="0.39370078740157483" right="0.39370078740157483" top="0.59055118110236227" bottom="0.39370078740157483" header="0" footer="0"/>
  <pageSetup paperSize="9" scale="8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0000"/>
  </sheetPr>
  <dimension ref="B1:P27"/>
  <sheetViews>
    <sheetView tabSelected="1" view="pageBreakPreview" zoomScaleNormal="100" zoomScaleSheetLayoutView="100" workbookViewId="0">
      <pane ySplit="4" topLeftCell="A5" activePane="bottomLeft" state="frozen"/>
      <selection pane="bottomLeft" activeCell="M8" sqref="M8"/>
    </sheetView>
  </sheetViews>
  <sheetFormatPr defaultColWidth="9.109375" defaultRowHeight="15" customHeight="1" x14ac:dyDescent="0.25"/>
  <cols>
    <col min="1" max="1" width="9.109375" style="90"/>
    <col min="2" max="2" width="7.88671875" style="90" customWidth="1"/>
    <col min="3" max="3" width="49.33203125" style="90" customWidth="1"/>
    <col min="4" max="4" width="8.44140625" style="90" customWidth="1"/>
    <col min="5" max="5" width="10.33203125" style="90" customWidth="1"/>
    <col min="6" max="6" width="4.44140625" style="90" hidden="1" customWidth="1"/>
    <col min="7" max="7" width="3.44140625" style="118" hidden="1" customWidth="1"/>
    <col min="8" max="8" width="19" style="90" customWidth="1"/>
    <col min="9" max="9" width="18.109375" style="90" hidden="1" customWidth="1"/>
    <col min="10" max="10" width="18.33203125" style="90" hidden="1" customWidth="1"/>
    <col min="11" max="11" width="19.33203125" style="90" hidden="1" customWidth="1"/>
    <col min="12" max="12" width="21.5546875" style="90" customWidth="1"/>
    <col min="13" max="13" width="13.33203125" style="90" customWidth="1"/>
    <col min="14" max="14" width="11.5546875" style="90" bestFit="1" customWidth="1"/>
    <col min="15" max="15" width="9.109375" style="90"/>
    <col min="16" max="16" width="13.5546875" style="90" bestFit="1" customWidth="1"/>
    <col min="17" max="19" width="9.109375" style="90"/>
    <col min="20" max="20" width="12" style="90" bestFit="1" customWidth="1"/>
    <col min="21" max="16384" width="9.109375" style="90"/>
  </cols>
  <sheetData>
    <row r="1" spans="2:16" s="3" customFormat="1" ht="30" customHeight="1" thickBot="1" x14ac:dyDescent="0.3">
      <c r="B1" s="466"/>
      <c r="C1" s="466"/>
      <c r="D1" s="466"/>
      <c r="E1" s="466"/>
      <c r="F1" s="466"/>
      <c r="G1" s="466"/>
      <c r="H1" s="124"/>
    </row>
    <row r="2" spans="2:16" ht="15" customHeight="1" thickBot="1" x14ac:dyDescent="0.3">
      <c r="B2" s="115"/>
      <c r="C2" s="116"/>
      <c r="D2" s="116"/>
      <c r="E2" s="116"/>
      <c r="F2" s="116"/>
      <c r="G2" s="120"/>
      <c r="H2" s="116"/>
      <c r="I2" s="116"/>
      <c r="J2" s="116"/>
      <c r="K2" s="125"/>
    </row>
    <row r="3" spans="2:16" ht="15" customHeight="1" thickBot="1" x14ac:dyDescent="0.3">
      <c r="B3" s="269" t="s">
        <v>338</v>
      </c>
      <c r="C3" s="270"/>
      <c r="D3" s="270"/>
      <c r="E3" s="270"/>
      <c r="F3" s="271"/>
      <c r="G3" s="272"/>
      <c r="H3" s="273"/>
      <c r="J3" s="214"/>
      <c r="K3" s="148"/>
    </row>
    <row r="4" spans="2:16" ht="15" customHeight="1" thickBot="1" x14ac:dyDescent="0.3">
      <c r="B4" s="278" t="s">
        <v>2</v>
      </c>
      <c r="C4" s="574" t="s">
        <v>3</v>
      </c>
      <c r="D4" s="574"/>
      <c r="E4" s="574"/>
      <c r="F4" s="574"/>
      <c r="G4" s="574"/>
      <c r="H4" s="279" t="s">
        <v>323</v>
      </c>
      <c r="I4" s="259" t="s">
        <v>320</v>
      </c>
      <c r="J4" s="251" t="s">
        <v>321</v>
      </c>
      <c r="K4" s="251" t="s">
        <v>322</v>
      </c>
    </row>
    <row r="5" spans="2:16" ht="15" customHeight="1" x14ac:dyDescent="0.25">
      <c r="B5" s="576" t="s">
        <v>330</v>
      </c>
      <c r="C5" s="577"/>
      <c r="D5" s="577"/>
      <c r="E5" s="577"/>
      <c r="F5" s="577"/>
      <c r="G5" s="577"/>
      <c r="H5" s="578"/>
      <c r="I5" s="117"/>
      <c r="J5" s="117"/>
      <c r="K5" s="274"/>
    </row>
    <row r="6" spans="2:16" ht="15" customHeight="1" x14ac:dyDescent="0.25">
      <c r="B6" s="149">
        <v>1200</v>
      </c>
      <c r="C6" s="575" t="s">
        <v>13</v>
      </c>
      <c r="D6" s="575"/>
      <c r="E6" s="575"/>
      <c r="F6" s="575"/>
      <c r="G6" s="575"/>
      <c r="H6" s="253"/>
      <c r="I6" s="260" t="e">
        <f>'1200'!#REF!</f>
        <v>#REF!</v>
      </c>
      <c r="J6" s="150" t="e">
        <f>'1200'!#REF!</f>
        <v>#REF!</v>
      </c>
      <c r="K6" s="253" t="e">
        <f>'1200'!#REF!</f>
        <v>#REF!</v>
      </c>
    </row>
    <row r="7" spans="2:16" ht="15" customHeight="1" x14ac:dyDescent="0.25">
      <c r="B7" s="121">
        <v>1300</v>
      </c>
      <c r="C7" s="562" t="s">
        <v>39</v>
      </c>
      <c r="D7" s="562"/>
      <c r="E7" s="562"/>
      <c r="F7" s="562"/>
      <c r="G7" s="562"/>
      <c r="H7" s="253">
        <f>'1300'!E57</f>
        <v>0</v>
      </c>
      <c r="I7" s="260" t="e">
        <f>'1300'!#REF!</f>
        <v>#REF!</v>
      </c>
      <c r="J7" s="150" t="e">
        <f>'1300'!#REF!</f>
        <v>#REF!</v>
      </c>
      <c r="K7" s="253" t="e">
        <f>'1300'!#REF!</f>
        <v>#REF!</v>
      </c>
    </row>
    <row r="8" spans="2:16" ht="15" customHeight="1" x14ac:dyDescent="0.25">
      <c r="B8" s="121">
        <v>1400</v>
      </c>
      <c r="C8" s="562" t="s">
        <v>40</v>
      </c>
      <c r="D8" s="562"/>
      <c r="E8" s="562"/>
      <c r="F8" s="562"/>
      <c r="G8" s="562"/>
      <c r="H8" s="253">
        <f>'1400'!E114</f>
        <v>0</v>
      </c>
      <c r="I8" s="260" t="e">
        <f>'1400'!G114</f>
        <v>#REF!</v>
      </c>
      <c r="J8" s="150" t="e">
        <f>'1400'!H114</f>
        <v>#REF!</v>
      </c>
      <c r="K8" s="253" t="e">
        <f>'1400'!I114</f>
        <v>#REF!</v>
      </c>
      <c r="L8" s="252"/>
    </row>
    <row r="9" spans="2:16" ht="15" customHeight="1" x14ac:dyDescent="0.25">
      <c r="B9" s="122">
        <v>1700</v>
      </c>
      <c r="C9" s="570" t="s">
        <v>23</v>
      </c>
      <c r="D9" s="570"/>
      <c r="E9" s="570"/>
      <c r="F9" s="570"/>
      <c r="G9" s="570"/>
      <c r="H9" s="253">
        <f>'1700'!E57</f>
        <v>0</v>
      </c>
      <c r="I9" s="260" t="e">
        <f>'1700'!#REF!</f>
        <v>#REF!</v>
      </c>
      <c r="J9" s="150" t="e">
        <f>'1700'!#REF!</f>
        <v>#REF!</v>
      </c>
      <c r="K9" s="253" t="e">
        <f>'1700'!#REF!</f>
        <v>#REF!</v>
      </c>
    </row>
    <row r="10" spans="2:16" ht="15" customHeight="1" x14ac:dyDescent="0.25">
      <c r="B10" s="122">
        <v>1800</v>
      </c>
      <c r="C10" s="570" t="s">
        <v>51</v>
      </c>
      <c r="D10" s="570"/>
      <c r="E10" s="570"/>
      <c r="F10" s="570"/>
      <c r="G10" s="570"/>
      <c r="H10" s="253">
        <f>'1800'!E65</f>
        <v>0</v>
      </c>
      <c r="I10" s="260" t="e">
        <f>'1800'!#REF!</f>
        <v>#REF!</v>
      </c>
      <c r="J10" s="150" t="e">
        <f>'1800'!#REF!</f>
        <v>#REF!</v>
      </c>
      <c r="K10" s="253" t="e">
        <f>'1800'!#REF!</f>
        <v>#REF!</v>
      </c>
    </row>
    <row r="11" spans="2:16" ht="15" customHeight="1" x14ac:dyDescent="0.25">
      <c r="B11" s="122">
        <v>2100</v>
      </c>
      <c r="C11" s="570" t="s">
        <v>26</v>
      </c>
      <c r="D11" s="570"/>
      <c r="E11" s="570"/>
      <c r="F11" s="570"/>
      <c r="G11" s="570"/>
      <c r="H11" s="263">
        <f>'2100'!E114</f>
        <v>0</v>
      </c>
      <c r="I11" s="260" t="e">
        <f>'2100'!G114</f>
        <v>#REF!</v>
      </c>
      <c r="J11" s="150" t="e">
        <f>'2100'!H114</f>
        <v>#REF!</v>
      </c>
      <c r="K11" s="253" t="e">
        <f>'2100'!I114</f>
        <v>#REF!</v>
      </c>
    </row>
    <row r="12" spans="2:16" ht="15" customHeight="1" x14ac:dyDescent="0.25">
      <c r="B12" s="122"/>
      <c r="C12" s="570"/>
      <c r="D12" s="570"/>
      <c r="E12" s="570"/>
      <c r="F12" s="570"/>
      <c r="G12" s="570"/>
      <c r="H12" s="263"/>
      <c r="I12" s="261" t="e">
        <f>#REF!</f>
        <v>#REF!</v>
      </c>
      <c r="J12" s="150" t="e">
        <f>#REF!</f>
        <v>#REF!</v>
      </c>
      <c r="K12" s="253" t="e">
        <f>#REF!</f>
        <v>#REF!</v>
      </c>
    </row>
    <row r="13" spans="2:16" ht="15" customHeight="1" x14ac:dyDescent="0.25">
      <c r="B13" s="121">
        <v>3800</v>
      </c>
      <c r="C13" s="571" t="s">
        <v>28</v>
      </c>
      <c r="D13" s="572"/>
      <c r="E13" s="572"/>
      <c r="F13" s="572"/>
      <c r="G13" s="573"/>
      <c r="H13" s="264">
        <f>'3800'!E57</f>
        <v>0</v>
      </c>
      <c r="I13" s="260" t="e">
        <f>'3800'!G57</f>
        <v>#REF!</v>
      </c>
      <c r="J13" s="150" t="e">
        <f>'3800'!H57</f>
        <v>#REF!</v>
      </c>
      <c r="K13" s="253" t="e">
        <f>'3800'!I57</f>
        <v>#REF!</v>
      </c>
      <c r="P13" s="218"/>
    </row>
    <row r="14" spans="2:16" ht="15" customHeight="1" x14ac:dyDescent="0.25">
      <c r="B14" s="121">
        <v>5100</v>
      </c>
      <c r="C14" s="562" t="s">
        <v>1</v>
      </c>
      <c r="D14" s="562"/>
      <c r="E14" s="562"/>
      <c r="F14" s="562"/>
      <c r="G14" s="562"/>
      <c r="H14" s="264">
        <f>'5100'!E57</f>
        <v>0</v>
      </c>
      <c r="I14" s="261">
        <f>'5100'!G57</f>
        <v>0</v>
      </c>
      <c r="J14" s="150">
        <f>'5100'!H57</f>
        <v>0</v>
      </c>
      <c r="K14" s="253">
        <f>'5100'!I57</f>
        <v>0</v>
      </c>
      <c r="P14" s="218"/>
    </row>
    <row r="15" spans="2:16" ht="15" customHeight="1" x14ac:dyDescent="0.25">
      <c r="B15" s="121">
        <v>5900</v>
      </c>
      <c r="C15" s="562" t="s">
        <v>329</v>
      </c>
      <c r="D15" s="562"/>
      <c r="E15" s="562"/>
      <c r="F15" s="562"/>
      <c r="G15" s="562"/>
      <c r="H15" s="264">
        <f>'5900'!E57</f>
        <v>0</v>
      </c>
      <c r="I15" s="261">
        <f>'5900'!G57</f>
        <v>0</v>
      </c>
      <c r="J15" s="150">
        <f>'5900'!H57</f>
        <v>0</v>
      </c>
      <c r="K15" s="253">
        <f>'5900'!I57</f>
        <v>0</v>
      </c>
      <c r="P15" s="218"/>
    </row>
    <row r="16" spans="2:16" ht="15" customHeight="1" thickBot="1" x14ac:dyDescent="0.3">
      <c r="B16" s="123">
        <v>8100</v>
      </c>
      <c r="C16" s="561" t="s">
        <v>7</v>
      </c>
      <c r="D16" s="561"/>
      <c r="E16" s="561"/>
      <c r="F16" s="561"/>
      <c r="G16" s="561"/>
      <c r="H16" s="265">
        <v>0</v>
      </c>
      <c r="I16" s="261" t="e">
        <f>'8100'!#REF!</f>
        <v>#REF!</v>
      </c>
      <c r="J16" s="150" t="e">
        <f>'8100'!#REF!</f>
        <v>#REF!</v>
      </c>
      <c r="K16" s="253" t="e">
        <f>'8100'!#REF!</f>
        <v>#REF!</v>
      </c>
      <c r="L16" s="152"/>
      <c r="M16" s="152"/>
      <c r="N16" s="233"/>
      <c r="P16" s="218"/>
    </row>
    <row r="17" spans="2:16" ht="15" customHeight="1" thickBot="1" x14ac:dyDescent="0.3">
      <c r="B17" s="563" t="s">
        <v>331</v>
      </c>
      <c r="C17" s="564"/>
      <c r="D17" s="564"/>
      <c r="E17" s="564"/>
      <c r="F17" s="564"/>
      <c r="G17" s="564"/>
      <c r="H17" s="277"/>
      <c r="I17" s="262" t="e">
        <f>SUM(I6:I16)</f>
        <v>#REF!</v>
      </c>
      <c r="J17" s="146" t="e">
        <f>SUM(J6:J16)</f>
        <v>#REF!</v>
      </c>
      <c r="K17" s="146" t="e">
        <f>SUM(K6:K16)</f>
        <v>#REF!</v>
      </c>
      <c r="L17" s="152"/>
      <c r="P17" s="218"/>
    </row>
    <row r="18" spans="2:16" ht="15" customHeight="1" x14ac:dyDescent="0.25">
      <c r="B18" s="565" t="s">
        <v>328</v>
      </c>
      <c r="C18" s="566"/>
      <c r="D18" s="566"/>
      <c r="E18" s="566"/>
      <c r="F18" s="566"/>
      <c r="G18" s="567"/>
      <c r="H18" s="268">
        <v>0</v>
      </c>
      <c r="I18" s="266">
        <v>0</v>
      </c>
      <c r="J18" s="147">
        <v>0</v>
      </c>
      <c r="K18" s="147">
        <f>I18+J18</f>
        <v>0</v>
      </c>
      <c r="N18" s="276"/>
      <c r="P18" s="218"/>
    </row>
    <row r="19" spans="2:16" ht="15" customHeight="1" thickBot="1" x14ac:dyDescent="0.3">
      <c r="B19" s="565" t="s">
        <v>166</v>
      </c>
      <c r="C19" s="568"/>
      <c r="D19" s="568"/>
      <c r="E19" s="568"/>
      <c r="F19" s="568"/>
      <c r="G19" s="569"/>
      <c r="H19" s="275"/>
      <c r="I19" s="266" t="e">
        <f>ROUND(#REF!*15%,2)</f>
        <v>#REF!</v>
      </c>
      <c r="J19" s="147" t="e">
        <f>ROUND(#REF!*15%,2)</f>
        <v>#REF!</v>
      </c>
      <c r="K19" s="147" t="e">
        <f>ROUND(#REF!*15%,2)</f>
        <v>#REF!</v>
      </c>
      <c r="L19" s="214"/>
      <c r="P19" s="218"/>
    </row>
    <row r="20" spans="2:16" ht="15" customHeight="1" thickBot="1" x14ac:dyDescent="0.3">
      <c r="B20" s="559" t="s">
        <v>332</v>
      </c>
      <c r="C20" s="559"/>
      <c r="D20" s="559"/>
      <c r="E20" s="559"/>
      <c r="F20" s="559"/>
      <c r="G20" s="560"/>
      <c r="H20" s="85"/>
      <c r="I20" s="267" t="e">
        <f>SUM(I19:I19)</f>
        <v>#REF!</v>
      </c>
      <c r="J20" s="85" t="e">
        <f>SUM(J19:J19)</f>
        <v>#REF!</v>
      </c>
      <c r="K20" s="85" t="e">
        <f>SUM(K19:K19)</f>
        <v>#REF!</v>
      </c>
      <c r="L20" s="214"/>
      <c r="P20" s="218"/>
    </row>
    <row r="21" spans="2:16" ht="15" customHeight="1" x14ac:dyDescent="0.25">
      <c r="B21" s="468"/>
      <c r="C21" s="469"/>
      <c r="D21" s="469"/>
      <c r="E21" s="469"/>
      <c r="F21" s="469"/>
      <c r="G21" s="469"/>
      <c r="H21" s="93"/>
      <c r="P21" s="218"/>
    </row>
    <row r="22" spans="2:16" ht="15" customHeight="1" x14ac:dyDescent="0.25">
      <c r="B22" s="4"/>
      <c r="C22" s="3"/>
      <c r="D22" s="3"/>
      <c r="E22" s="3"/>
      <c r="F22" s="3"/>
      <c r="G22" s="3"/>
      <c r="H22" s="93"/>
      <c r="P22" s="218"/>
    </row>
    <row r="24" spans="2:16" ht="15" customHeight="1" x14ac:dyDescent="0.25">
      <c r="K24" s="90" t="e">
        <f>K20/H20</f>
        <v>#REF!</v>
      </c>
    </row>
    <row r="26" spans="2:16" ht="15" customHeight="1" x14ac:dyDescent="0.25">
      <c r="I26" s="90">
        <v>51</v>
      </c>
      <c r="J26" s="90">
        <v>1262250</v>
      </c>
      <c r="K26" s="90">
        <v>1262250</v>
      </c>
      <c r="L26" s="214"/>
    </row>
    <row r="27" spans="2:16" ht="15" customHeight="1" x14ac:dyDescent="0.25">
      <c r="I27" s="90">
        <v>46</v>
      </c>
      <c r="J27" s="90">
        <f>(I27*J26)/I26</f>
        <v>1138500</v>
      </c>
    </row>
  </sheetData>
  <mergeCells count="19">
    <mergeCell ref="C12:G12"/>
    <mergeCell ref="C13:G13"/>
    <mergeCell ref="C14:G14"/>
    <mergeCell ref="B1:G1"/>
    <mergeCell ref="C4:G4"/>
    <mergeCell ref="C6:G6"/>
    <mergeCell ref="C7:G7"/>
    <mergeCell ref="C8:G8"/>
    <mergeCell ref="C9:G9"/>
    <mergeCell ref="C10:G10"/>
    <mergeCell ref="C11:G11"/>
    <mergeCell ref="B5:H5"/>
    <mergeCell ref="B20:G20"/>
    <mergeCell ref="B21:G21"/>
    <mergeCell ref="C16:G16"/>
    <mergeCell ref="C15:G15"/>
    <mergeCell ref="B17:G17"/>
    <mergeCell ref="B18:G18"/>
    <mergeCell ref="B19:G19"/>
  </mergeCells>
  <pageMargins left="0.70866141732283472" right="0.47244094488188981" top="0.98425196850393704" bottom="0.74803149606299213" header="0.23622047244094491" footer="0.31496062992125984"/>
  <pageSetup paperSize="9" scale="97" firstPageNumber="12" orientation="portrait" r:id="rId1"/>
  <headerFooter>
    <oddHeader>&amp;L&amp;G&amp;R
The Contract Part 2
Bill of Quantities
UPGRADING OF GRAVEL ROADS IN POORTJIE, PHASE C
Contract No.: JRA/21/19</oddHeader>
    <oddFooter>&amp;C2/2.&amp;P</oddFooter>
  </headerFooter>
  <colBreaks count="1" manualBreakCount="1">
    <brk id="8" min="2" max="19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FFFF00"/>
  </sheetPr>
  <dimension ref="A1:P60"/>
  <sheetViews>
    <sheetView view="pageBreakPreview" zoomScale="90" zoomScaleNormal="100" zoomScaleSheetLayoutView="90" workbookViewId="0">
      <pane ySplit="6" topLeftCell="A16" activePane="bottomLeft" state="frozen"/>
      <selection pane="bottomLeft" activeCell="J49" sqref="J49"/>
    </sheetView>
  </sheetViews>
  <sheetFormatPr defaultColWidth="9.109375" defaultRowHeight="15" customHeight="1" x14ac:dyDescent="0.25"/>
  <cols>
    <col min="1" max="1" width="7.88671875" style="3" customWidth="1"/>
    <col min="2" max="2" width="49.33203125" style="3" customWidth="1"/>
    <col min="3" max="3" width="8.44140625" style="3" customWidth="1"/>
    <col min="4" max="5" width="12.109375" style="4" customWidth="1"/>
    <col min="6" max="6" width="12.109375" style="3" customWidth="1"/>
    <col min="7" max="7" width="9.109375" style="3"/>
    <col min="8" max="8" width="13.33203125" style="3" bestFit="1" customWidth="1"/>
    <col min="9" max="9" width="11.109375" style="3" bestFit="1" customWidth="1"/>
    <col min="10" max="12" width="9.109375" style="3"/>
    <col min="13" max="13" width="11" style="3" bestFit="1" customWidth="1"/>
    <col min="14" max="15" width="9.109375" style="3"/>
    <col min="16" max="16" width="13.33203125" style="3" bestFit="1" customWidth="1"/>
    <col min="17" max="16384" width="9.109375" style="3"/>
  </cols>
  <sheetData>
    <row r="1" spans="1:13" ht="30" customHeight="1" thickBot="1" x14ac:dyDescent="0.3">
      <c r="A1" s="466"/>
      <c r="B1" s="466"/>
      <c r="C1" s="466"/>
      <c r="D1" s="466"/>
      <c r="E1" s="466"/>
      <c r="F1" s="466"/>
      <c r="G1" s="1"/>
    </row>
    <row r="2" spans="1:13" ht="15" customHeight="1" x14ac:dyDescent="0.25">
      <c r="A2" s="114"/>
      <c r="B2" s="110"/>
      <c r="C2" s="478"/>
      <c r="D2" s="478"/>
      <c r="E2" s="478"/>
      <c r="F2" s="478"/>
    </row>
    <row r="3" spans="1:13" ht="15" customHeight="1" x14ac:dyDescent="0.25">
      <c r="A3" s="119" t="s">
        <v>89</v>
      </c>
      <c r="B3" s="42"/>
      <c r="C3" s="42"/>
      <c r="D3" s="42"/>
      <c r="E3" s="42"/>
      <c r="F3" s="2"/>
    </row>
    <row r="4" spans="1:13" ht="15" customHeight="1" thickBot="1" x14ac:dyDescent="0.3">
      <c r="A4" s="194"/>
      <c r="B4" s="195"/>
      <c r="C4" s="195"/>
      <c r="D4" s="195"/>
      <c r="E4" s="195"/>
      <c r="F4" s="126"/>
    </row>
    <row r="5" spans="1:13" ht="15" customHeight="1" x14ac:dyDescent="0.25">
      <c r="A5" s="80" t="s">
        <v>2</v>
      </c>
      <c r="B5" s="82" t="s">
        <v>3</v>
      </c>
      <c r="C5" s="479" t="s">
        <v>4</v>
      </c>
      <c r="D5" s="479" t="s">
        <v>333</v>
      </c>
      <c r="E5" s="479" t="s">
        <v>5</v>
      </c>
      <c r="F5" s="470" t="s">
        <v>334</v>
      </c>
    </row>
    <row r="6" spans="1:13" ht="15" customHeight="1" thickBot="1" x14ac:dyDescent="0.3">
      <c r="A6" s="39" t="s">
        <v>29</v>
      </c>
      <c r="B6" s="38"/>
      <c r="C6" s="480"/>
      <c r="D6" s="480"/>
      <c r="E6" s="480"/>
      <c r="F6" s="471"/>
    </row>
    <row r="7" spans="1:13" ht="15" customHeight="1" x14ac:dyDescent="0.25">
      <c r="A7" s="109" t="s">
        <v>290</v>
      </c>
      <c r="B7" s="2" t="s">
        <v>30</v>
      </c>
      <c r="C7" s="30"/>
      <c r="D7" s="134"/>
      <c r="E7" s="145"/>
      <c r="F7" s="197"/>
      <c r="M7" s="97"/>
    </row>
    <row r="8" spans="1:13" ht="15" customHeight="1" x14ac:dyDescent="0.25">
      <c r="A8" s="27"/>
      <c r="B8" s="2" t="s">
        <v>31</v>
      </c>
      <c r="C8" s="30"/>
      <c r="D8" s="134"/>
      <c r="E8" s="145"/>
      <c r="F8" s="197"/>
    </row>
    <row r="9" spans="1:13" ht="15" customHeight="1" x14ac:dyDescent="0.25">
      <c r="A9" s="27"/>
      <c r="B9" s="2"/>
      <c r="C9" s="30"/>
      <c r="D9" s="134"/>
      <c r="E9" s="145"/>
      <c r="F9" s="197"/>
    </row>
    <row r="10" spans="1:13" ht="15" customHeight="1" x14ac:dyDescent="0.25">
      <c r="A10" s="27" t="s">
        <v>32</v>
      </c>
      <c r="B10" s="3" t="s">
        <v>33</v>
      </c>
      <c r="C10" s="30"/>
      <c r="D10" s="134"/>
      <c r="E10" s="145"/>
      <c r="F10" s="197"/>
    </row>
    <row r="11" spans="1:13" ht="15" customHeight="1" x14ac:dyDescent="0.25">
      <c r="A11" s="27"/>
      <c r="C11" s="30"/>
      <c r="D11" s="134"/>
      <c r="E11" s="145"/>
      <c r="F11" s="197"/>
    </row>
    <row r="12" spans="1:13" ht="15" customHeight="1" x14ac:dyDescent="0.25">
      <c r="A12" s="27"/>
      <c r="B12" s="3" t="s">
        <v>34</v>
      </c>
      <c r="C12" s="30" t="s">
        <v>287</v>
      </c>
      <c r="D12" s="88">
        <v>1</v>
      </c>
      <c r="E12" s="144"/>
      <c r="F12" s="144"/>
      <c r="H12" s="97"/>
    </row>
    <row r="13" spans="1:13" ht="15" customHeight="1" x14ac:dyDescent="0.25">
      <c r="A13" s="27"/>
      <c r="C13" s="30"/>
      <c r="D13" s="88"/>
      <c r="E13" s="41"/>
      <c r="F13" s="199"/>
      <c r="I13" s="200"/>
    </row>
    <row r="14" spans="1:13" ht="15" customHeight="1" x14ac:dyDescent="0.25">
      <c r="A14" s="27"/>
      <c r="B14" s="3" t="s">
        <v>35</v>
      </c>
      <c r="C14" s="30" t="s">
        <v>287</v>
      </c>
      <c r="D14" s="88">
        <v>1</v>
      </c>
      <c r="E14" s="144"/>
      <c r="F14" s="144"/>
      <c r="G14" s="237"/>
      <c r="H14" s="238"/>
    </row>
    <row r="15" spans="1:13" ht="15" customHeight="1" x14ac:dyDescent="0.25">
      <c r="A15" s="27"/>
      <c r="C15" s="30"/>
      <c r="D15" s="88"/>
      <c r="E15" s="144"/>
      <c r="F15" s="199"/>
    </row>
    <row r="16" spans="1:13" ht="15" customHeight="1" x14ac:dyDescent="0.25">
      <c r="A16" s="27"/>
      <c r="B16" s="3" t="s">
        <v>36</v>
      </c>
      <c r="C16" s="30" t="s">
        <v>287</v>
      </c>
      <c r="D16" s="88">
        <v>1</v>
      </c>
      <c r="E16" s="144"/>
      <c r="F16" s="144"/>
      <c r="H16" s="200"/>
    </row>
    <row r="17" spans="1:16" ht="15" customHeight="1" x14ac:dyDescent="0.25">
      <c r="A17" s="27"/>
      <c r="C17" s="30"/>
      <c r="D17" s="106"/>
      <c r="E17" s="144"/>
      <c r="F17" s="201"/>
    </row>
    <row r="18" spans="1:16" s="2" customFormat="1" ht="15" customHeight="1" x14ac:dyDescent="0.25">
      <c r="A18" s="36"/>
      <c r="C18" s="26"/>
      <c r="D18" s="202"/>
      <c r="E18" s="144"/>
      <c r="F18" s="203"/>
      <c r="H18" s="204"/>
      <c r="J18" s="205"/>
      <c r="P18" s="204"/>
    </row>
    <row r="19" spans="1:16" ht="15" customHeight="1" x14ac:dyDescent="0.25">
      <c r="A19" s="36"/>
      <c r="B19" s="2"/>
      <c r="C19" s="30"/>
      <c r="D19" s="106"/>
      <c r="E19" s="144"/>
      <c r="F19" s="197"/>
      <c r="P19" s="97"/>
    </row>
    <row r="20" spans="1:16" ht="15" customHeight="1" x14ac:dyDescent="0.25">
      <c r="A20" s="36"/>
      <c r="B20" s="2"/>
      <c r="C20" s="30"/>
      <c r="D20" s="106"/>
      <c r="E20" s="144"/>
      <c r="F20" s="197"/>
      <c r="P20" s="206"/>
    </row>
    <row r="21" spans="1:16" s="2" customFormat="1" ht="15" customHeight="1" x14ac:dyDescent="0.25">
      <c r="A21" s="36"/>
      <c r="B21" s="2" t="s">
        <v>187</v>
      </c>
      <c r="C21" s="26"/>
      <c r="D21" s="202"/>
      <c r="E21" s="144"/>
      <c r="F21" s="207"/>
      <c r="H21" s="204"/>
    </row>
    <row r="22" spans="1:16" s="2" customFormat="1" ht="15" customHeight="1" x14ac:dyDescent="0.25">
      <c r="A22" s="26"/>
      <c r="B22" s="2" t="s">
        <v>188</v>
      </c>
      <c r="C22" s="26"/>
      <c r="D22" s="202"/>
      <c r="E22" s="144"/>
      <c r="F22" s="207"/>
      <c r="H22" s="204"/>
      <c r="P22" s="204"/>
    </row>
    <row r="23" spans="1:16" s="2" customFormat="1" ht="15" customHeight="1" x14ac:dyDescent="0.25">
      <c r="A23" s="36"/>
      <c r="B23" s="2" t="s">
        <v>229</v>
      </c>
      <c r="C23" s="26"/>
      <c r="D23" s="202"/>
      <c r="E23" s="144"/>
      <c r="F23" s="207"/>
    </row>
    <row r="24" spans="1:16" s="2" customFormat="1" ht="15" customHeight="1" x14ac:dyDescent="0.25">
      <c r="A24" s="36"/>
      <c r="C24" s="26"/>
      <c r="D24" s="202"/>
      <c r="E24" s="144"/>
      <c r="F24" s="207"/>
    </row>
    <row r="25" spans="1:16" s="2" customFormat="1" ht="15" customHeight="1" x14ac:dyDescent="0.25">
      <c r="A25" s="36" t="s">
        <v>101</v>
      </c>
      <c r="B25" s="2" t="s">
        <v>318</v>
      </c>
      <c r="C25" s="26"/>
      <c r="D25" s="202"/>
      <c r="E25" s="144"/>
      <c r="F25" s="207"/>
    </row>
    <row r="26" spans="1:16" s="2" customFormat="1" ht="15" customHeight="1" x14ac:dyDescent="0.25">
      <c r="A26" s="27"/>
      <c r="B26" s="3" t="s">
        <v>310</v>
      </c>
      <c r="C26" s="30" t="s">
        <v>287</v>
      </c>
      <c r="D26" s="88">
        <v>1</v>
      </c>
      <c r="E26" s="144"/>
      <c r="F26" s="144"/>
    </row>
    <row r="27" spans="1:16" s="2" customFormat="1" ht="15" customHeight="1" x14ac:dyDescent="0.25">
      <c r="A27" s="27"/>
      <c r="B27" s="3" t="s">
        <v>286</v>
      </c>
      <c r="C27" s="30"/>
      <c r="D27" s="106"/>
      <c r="E27" s="144"/>
      <c r="F27" s="197"/>
    </row>
    <row r="28" spans="1:16" s="2" customFormat="1" ht="15" customHeight="1" x14ac:dyDescent="0.25">
      <c r="A28" s="27"/>
      <c r="B28" s="3"/>
      <c r="C28" s="30"/>
      <c r="D28" s="106"/>
      <c r="E28" s="144"/>
      <c r="F28" s="197"/>
    </row>
    <row r="29" spans="1:16" s="2" customFormat="1" ht="15" customHeight="1" x14ac:dyDescent="0.25">
      <c r="A29" s="27"/>
      <c r="B29" s="3" t="s">
        <v>311</v>
      </c>
      <c r="C29" s="30" t="s">
        <v>283</v>
      </c>
      <c r="D29" s="88">
        <v>2</v>
      </c>
      <c r="E29" s="144"/>
      <c r="F29" s="144"/>
    </row>
    <row r="30" spans="1:16" s="2" customFormat="1" ht="15" customHeight="1" x14ac:dyDescent="0.25">
      <c r="A30" s="27"/>
      <c r="B30" s="3"/>
      <c r="C30" s="30"/>
      <c r="D30" s="106"/>
      <c r="E30" s="144"/>
      <c r="F30" s="197"/>
    </row>
    <row r="31" spans="1:16" s="2" customFormat="1" ht="15" customHeight="1" x14ac:dyDescent="0.25">
      <c r="A31" s="27"/>
      <c r="B31" s="3" t="s">
        <v>324</v>
      </c>
      <c r="C31" s="30" t="s">
        <v>288</v>
      </c>
      <c r="D31" s="88">
        <v>0</v>
      </c>
      <c r="E31" s="144">
        <f>D31*F31</f>
        <v>0</v>
      </c>
      <c r="F31" s="153">
        <v>50000</v>
      </c>
    </row>
    <row r="32" spans="1:16" s="2" customFormat="1" ht="15" customHeight="1" x14ac:dyDescent="0.25">
      <c r="A32" s="27"/>
      <c r="B32" s="3"/>
      <c r="C32" s="30"/>
      <c r="D32" s="9"/>
      <c r="E32" s="144"/>
      <c r="F32" s="153"/>
    </row>
    <row r="33" spans="1:6" s="2" customFormat="1" ht="15" customHeight="1" x14ac:dyDescent="0.25">
      <c r="A33" s="27"/>
      <c r="B33" s="3" t="s">
        <v>312</v>
      </c>
      <c r="C33" s="30" t="s">
        <v>10</v>
      </c>
      <c r="D33" s="97">
        <v>50000</v>
      </c>
      <c r="E33" s="283"/>
      <c r="F33" s="154"/>
    </row>
    <row r="34" spans="1:6" ht="15" customHeight="1" x14ac:dyDescent="0.25">
      <c r="A34" s="27"/>
      <c r="C34" s="30"/>
      <c r="D34" s="134"/>
      <c r="E34" s="144"/>
      <c r="F34" s="197"/>
    </row>
    <row r="35" spans="1:6" ht="15" customHeight="1" x14ac:dyDescent="0.25">
      <c r="A35" s="36" t="s">
        <v>285</v>
      </c>
      <c r="B35" s="2" t="s">
        <v>262</v>
      </c>
      <c r="C35" s="26"/>
      <c r="D35" s="87"/>
      <c r="E35" s="144"/>
      <c r="F35" s="207"/>
    </row>
    <row r="36" spans="1:6" ht="15" customHeight="1" x14ac:dyDescent="0.25">
      <c r="A36" s="27"/>
      <c r="C36" s="30"/>
      <c r="D36" s="88"/>
      <c r="E36" s="144"/>
      <c r="F36" s="197"/>
    </row>
    <row r="37" spans="1:6" ht="15" customHeight="1" x14ac:dyDescent="0.25">
      <c r="A37" s="27"/>
      <c r="B37" s="3" t="s">
        <v>284</v>
      </c>
      <c r="C37" s="30" t="s">
        <v>283</v>
      </c>
      <c r="D37" s="88">
        <v>2</v>
      </c>
      <c r="E37" s="144"/>
      <c r="F37" s="144"/>
    </row>
    <row r="38" spans="1:6" ht="15" customHeight="1" x14ac:dyDescent="0.25">
      <c r="A38" s="27"/>
      <c r="C38" s="30"/>
      <c r="D38" s="88"/>
      <c r="E38" s="144"/>
      <c r="F38" s="197"/>
    </row>
    <row r="39" spans="1:6" ht="15" customHeight="1" x14ac:dyDescent="0.25">
      <c r="A39" s="36"/>
      <c r="B39" s="2"/>
      <c r="C39" s="30"/>
      <c r="D39" s="88"/>
      <c r="E39" s="144"/>
      <c r="F39" s="144"/>
    </row>
    <row r="40" spans="1:6" ht="15" customHeight="1" x14ac:dyDescent="0.25">
      <c r="A40" s="27"/>
      <c r="C40" s="30"/>
      <c r="D40" s="106"/>
      <c r="E40" s="144"/>
      <c r="F40" s="197"/>
    </row>
    <row r="41" spans="1:6" ht="15" customHeight="1" x14ac:dyDescent="0.25">
      <c r="A41" s="27"/>
      <c r="C41" s="30"/>
      <c r="D41" s="106"/>
      <c r="E41" s="144"/>
      <c r="F41" s="197"/>
    </row>
    <row r="42" spans="1:6" ht="15" customHeight="1" x14ac:dyDescent="0.25">
      <c r="A42" s="27"/>
      <c r="C42" s="30"/>
      <c r="D42" s="134"/>
      <c r="E42" s="144"/>
      <c r="F42" s="197"/>
    </row>
    <row r="43" spans="1:6" ht="15" customHeight="1" x14ac:dyDescent="0.25">
      <c r="A43" s="27"/>
      <c r="C43" s="30"/>
      <c r="D43" s="134"/>
      <c r="E43" s="144"/>
      <c r="F43" s="197"/>
    </row>
    <row r="44" spans="1:6" ht="15" customHeight="1" x14ac:dyDescent="0.25">
      <c r="A44" s="27"/>
      <c r="C44" s="30"/>
      <c r="D44" s="134"/>
      <c r="E44" s="144"/>
      <c r="F44" s="197"/>
    </row>
    <row r="45" spans="1:6" ht="15" customHeight="1" x14ac:dyDescent="0.25">
      <c r="A45" s="27"/>
      <c r="C45" s="30"/>
      <c r="D45" s="134"/>
      <c r="E45" s="144"/>
      <c r="F45" s="197"/>
    </row>
    <row r="46" spans="1:6" ht="15" customHeight="1" x14ac:dyDescent="0.25">
      <c r="A46" s="27"/>
      <c r="C46" s="30"/>
      <c r="D46" s="134"/>
      <c r="E46" s="144"/>
      <c r="F46" s="197"/>
    </row>
    <row r="47" spans="1:6" ht="15" customHeight="1" x14ac:dyDescent="0.25">
      <c r="A47" s="27"/>
      <c r="C47" s="30"/>
      <c r="D47" s="134"/>
      <c r="E47" s="144"/>
      <c r="F47" s="197"/>
    </row>
    <row r="48" spans="1:6" ht="15" customHeight="1" x14ac:dyDescent="0.25">
      <c r="A48" s="27"/>
      <c r="C48" s="30"/>
      <c r="D48" s="134"/>
      <c r="E48" s="144"/>
      <c r="F48" s="197"/>
    </row>
    <row r="49" spans="1:6" ht="15" customHeight="1" x14ac:dyDescent="0.25">
      <c r="A49" s="30"/>
      <c r="C49" s="30"/>
      <c r="D49" s="134"/>
      <c r="E49" s="144"/>
      <c r="F49" s="197"/>
    </row>
    <row r="50" spans="1:6" ht="15" customHeight="1" x14ac:dyDescent="0.25">
      <c r="A50" s="30"/>
      <c r="C50" s="30"/>
      <c r="D50" s="134"/>
      <c r="E50" s="144"/>
      <c r="F50" s="197"/>
    </row>
    <row r="51" spans="1:6" ht="15" customHeight="1" x14ac:dyDescent="0.25">
      <c r="A51" s="30"/>
      <c r="C51" s="30"/>
      <c r="D51" s="134"/>
      <c r="E51" s="144"/>
      <c r="F51" s="197"/>
    </row>
    <row r="52" spans="1:6" ht="15" customHeight="1" x14ac:dyDescent="0.25">
      <c r="A52" s="30"/>
      <c r="C52" s="30"/>
      <c r="D52" s="134"/>
      <c r="E52" s="144"/>
      <c r="F52" s="197"/>
    </row>
    <row r="53" spans="1:6" ht="15" customHeight="1" x14ac:dyDescent="0.25">
      <c r="A53" s="30"/>
      <c r="C53" s="30"/>
      <c r="D53" s="134"/>
      <c r="E53" s="144"/>
      <c r="F53" s="197"/>
    </row>
    <row r="54" spans="1:6" ht="15" customHeight="1" x14ac:dyDescent="0.25">
      <c r="A54" s="30"/>
      <c r="C54" s="30"/>
      <c r="D54" s="134"/>
      <c r="E54" s="41"/>
      <c r="F54" s="197"/>
    </row>
    <row r="55" spans="1:6" ht="15" customHeight="1" x14ac:dyDescent="0.25">
      <c r="A55" s="30"/>
      <c r="C55" s="30"/>
      <c r="D55" s="134"/>
      <c r="E55" s="41"/>
      <c r="F55" s="197"/>
    </row>
    <row r="56" spans="1:6" ht="15" customHeight="1" thickBot="1" x14ac:dyDescent="0.3">
      <c r="A56" s="30"/>
      <c r="C56" s="30"/>
      <c r="D56" s="134"/>
      <c r="E56" s="41"/>
      <c r="F56" s="197"/>
    </row>
    <row r="57" spans="1:6" ht="15" customHeight="1" thickBot="1" x14ac:dyDescent="0.3">
      <c r="A57" s="46">
        <v>1300</v>
      </c>
      <c r="B57" s="96" t="s">
        <v>38</v>
      </c>
      <c r="C57" s="107"/>
      <c r="D57" s="208"/>
      <c r="E57" s="209"/>
      <c r="F57" s="208"/>
    </row>
    <row r="58" spans="1:6" ht="15" customHeight="1" x14ac:dyDescent="0.25">
      <c r="A58" s="4"/>
      <c r="C58" s="4"/>
      <c r="D58" s="134"/>
      <c r="E58" s="134"/>
      <c r="F58" s="210"/>
    </row>
    <row r="59" spans="1:6" ht="15" customHeight="1" x14ac:dyDescent="0.25">
      <c r="A59" s="469"/>
      <c r="B59" s="469"/>
      <c r="C59" s="77"/>
      <c r="D59" s="211"/>
      <c r="E59" s="211"/>
      <c r="F59" s="212"/>
    </row>
    <row r="60" spans="1:6" ht="15" customHeight="1" x14ac:dyDescent="0.25">
      <c r="A60" s="77"/>
      <c r="B60" s="2"/>
      <c r="C60" s="77"/>
      <c r="D60" s="211"/>
      <c r="E60" s="211"/>
      <c r="F60" s="212"/>
    </row>
  </sheetData>
  <mergeCells count="7">
    <mergeCell ref="A59:B59"/>
    <mergeCell ref="C2:F2"/>
    <mergeCell ref="A1:F1"/>
    <mergeCell ref="D5:D6"/>
    <mergeCell ref="E5:E6"/>
    <mergeCell ref="F5:F6"/>
    <mergeCell ref="C5:C6"/>
  </mergeCells>
  <phoneticPr fontId="9" type="noConversion"/>
  <pageMargins left="0.70866141732283505" right="0.47244094488188998" top="0.98425196850393704" bottom="0.74803149606299202" header="0.23622047244094499" footer="0.31496062992126"/>
  <pageSetup paperSize="9" scale="46" firstPageNumber="16" orientation="portrait" r:id="rId1"/>
  <headerFooter>
    <oddHeader>&amp;L&amp;G&amp;R
The Contract Part 2
Bill of Quantities
UPGRADING OF GRAVEL ROADS IN POORTJIE, PHASE C
Contract No.: JRA/21/19</oddHeader>
    <oddFooter>&amp;C2/2.&amp;P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FFFF00"/>
  </sheetPr>
  <dimension ref="A1:N114"/>
  <sheetViews>
    <sheetView view="pageBreakPreview" zoomScale="70" zoomScaleNormal="100" zoomScaleSheetLayoutView="70" workbookViewId="0">
      <pane ySplit="6" topLeftCell="A93" activePane="bottomLeft" state="frozen"/>
      <selection pane="bottomLeft" activeCell="N102" sqref="N101:N102"/>
    </sheetView>
  </sheetViews>
  <sheetFormatPr defaultColWidth="9.109375" defaultRowHeight="15" customHeight="1" x14ac:dyDescent="0.25"/>
  <cols>
    <col min="1" max="1" width="7.88671875" style="3" customWidth="1"/>
    <col min="2" max="2" width="49.33203125" style="3" customWidth="1"/>
    <col min="3" max="3" width="8.44140625" style="3" customWidth="1"/>
    <col min="4" max="4" width="12.109375" style="6" customWidth="1"/>
    <col min="5" max="5" width="15.88671875" style="232" customWidth="1"/>
    <col min="6" max="6" width="17.44140625" style="4" customWidth="1"/>
    <col min="7" max="7" width="19.88671875" style="4" hidden="1" customWidth="1"/>
    <col min="8" max="8" width="16.109375" style="4" hidden="1" customWidth="1"/>
    <col min="9" max="9" width="19.6640625" style="4" hidden="1" customWidth="1"/>
    <col min="10" max="11" width="9.109375" style="3"/>
    <col min="12" max="12" width="17.6640625" style="3" customWidth="1"/>
    <col min="13" max="13" width="10.109375" style="3" bestFit="1" customWidth="1"/>
    <col min="14" max="16384" width="9.109375" style="3"/>
  </cols>
  <sheetData>
    <row r="1" spans="1:10" ht="30" customHeight="1" thickBot="1" x14ac:dyDescent="0.3">
      <c r="A1" s="466"/>
      <c r="B1" s="466"/>
      <c r="C1" s="466"/>
      <c r="D1" s="466"/>
      <c r="E1" s="466"/>
    </row>
    <row r="2" spans="1:10" ht="15" customHeight="1" x14ac:dyDescent="0.25">
      <c r="A2" s="112"/>
      <c r="B2" s="110"/>
      <c r="C2" s="110"/>
      <c r="D2" s="129"/>
      <c r="E2" s="130"/>
      <c r="F2" s="111"/>
      <c r="G2" s="111"/>
      <c r="H2" s="111"/>
      <c r="I2" s="220"/>
    </row>
    <row r="3" spans="1:10" ht="15" customHeight="1" x14ac:dyDescent="0.25">
      <c r="A3" s="488" t="s">
        <v>90</v>
      </c>
      <c r="B3" s="489"/>
      <c r="C3" s="489"/>
      <c r="D3" s="489"/>
      <c r="E3" s="489"/>
      <c r="I3" s="221"/>
    </row>
    <row r="4" spans="1:10" ht="15" customHeight="1" thickBot="1" x14ac:dyDescent="0.3">
      <c r="A4" s="131"/>
      <c r="B4" s="128"/>
      <c r="C4" s="128"/>
      <c r="D4" s="128"/>
      <c r="E4" s="128"/>
      <c r="F4" s="83"/>
      <c r="G4" s="83"/>
      <c r="H4" s="83"/>
      <c r="I4" s="222"/>
    </row>
    <row r="5" spans="1:10" ht="15" customHeight="1" thickBot="1" x14ac:dyDescent="0.3">
      <c r="A5" s="80" t="s">
        <v>2</v>
      </c>
      <c r="B5" s="82" t="s">
        <v>3</v>
      </c>
      <c r="C5" s="80" t="s">
        <v>4</v>
      </c>
      <c r="D5" s="482" t="str">
        <f>'1300'!D5</f>
        <v>QUANTITY</v>
      </c>
      <c r="E5" s="484" t="str">
        <f>'1300'!E5</f>
        <v>RATE</v>
      </c>
      <c r="F5" s="474" t="str">
        <f>'1300'!F5</f>
        <v>AMOUNT</v>
      </c>
      <c r="G5" s="481" t="e">
        <f>'1300'!#REF!</f>
        <v>#REF!</v>
      </c>
      <c r="H5" s="481"/>
      <c r="I5" s="481"/>
      <c r="J5" s="2"/>
    </row>
    <row r="6" spans="1:10" ht="15" customHeight="1" thickBot="1" x14ac:dyDescent="0.3">
      <c r="A6" s="39" t="s">
        <v>29</v>
      </c>
      <c r="B6" s="38"/>
      <c r="C6" s="39"/>
      <c r="D6" s="483"/>
      <c r="E6" s="485"/>
      <c r="F6" s="475"/>
      <c r="G6" s="107" t="e">
        <f>'1300'!#REF!</f>
        <v>#REF!</v>
      </c>
      <c r="H6" s="107" t="e">
        <f>'1300'!#REF!</f>
        <v>#REF!</v>
      </c>
      <c r="I6" s="107" t="e">
        <f>'1300'!#REF!</f>
        <v>#REF!</v>
      </c>
      <c r="J6" s="2"/>
    </row>
    <row r="7" spans="1:10" ht="15" customHeight="1" x14ac:dyDescent="0.25">
      <c r="A7" s="191" t="s">
        <v>275</v>
      </c>
      <c r="B7" s="2" t="s">
        <v>281</v>
      </c>
      <c r="C7" s="30"/>
      <c r="E7" s="223"/>
      <c r="F7" s="215"/>
      <c r="G7" s="30"/>
      <c r="H7" s="30"/>
      <c r="I7" s="30"/>
    </row>
    <row r="8" spans="1:10" ht="15" customHeight="1" x14ac:dyDescent="0.25">
      <c r="A8" s="27"/>
      <c r="B8" s="2" t="s">
        <v>282</v>
      </c>
      <c r="C8" s="30"/>
      <c r="D8" s="99"/>
      <c r="E8" s="223"/>
      <c r="F8" s="215"/>
      <c r="G8" s="30"/>
      <c r="H8" s="30"/>
      <c r="I8" s="30"/>
    </row>
    <row r="9" spans="1:10" ht="15" customHeight="1" x14ac:dyDescent="0.25">
      <c r="A9" s="27"/>
      <c r="B9" s="2"/>
      <c r="C9" s="30"/>
      <c r="D9" s="99"/>
      <c r="E9" s="223"/>
      <c r="F9" s="215"/>
      <c r="G9" s="30"/>
      <c r="H9" s="30"/>
      <c r="I9" s="30"/>
    </row>
    <row r="10" spans="1:10" ht="15" customHeight="1" x14ac:dyDescent="0.25">
      <c r="A10" s="127" t="s">
        <v>291</v>
      </c>
      <c r="B10" s="3" t="s">
        <v>41</v>
      </c>
      <c r="C10" s="30"/>
      <c r="D10" s="99"/>
      <c r="E10" s="223"/>
      <c r="F10" s="215"/>
      <c r="G10" s="30"/>
      <c r="H10" s="30"/>
      <c r="I10" s="30"/>
    </row>
    <row r="11" spans="1:10" ht="15" customHeight="1" x14ac:dyDescent="0.25">
      <c r="A11" s="27"/>
      <c r="C11" s="30"/>
      <c r="D11" s="99"/>
      <c r="E11" s="98"/>
      <c r="F11" s="215"/>
      <c r="G11" s="30"/>
      <c r="H11" s="30"/>
      <c r="I11" s="30"/>
    </row>
    <row r="12" spans="1:10" ht="15" customHeight="1" x14ac:dyDescent="0.25">
      <c r="A12" s="27"/>
      <c r="B12" s="3" t="s">
        <v>42</v>
      </c>
      <c r="C12" s="30" t="s">
        <v>27</v>
      </c>
      <c r="D12" s="99">
        <v>15</v>
      </c>
      <c r="E12" s="98"/>
      <c r="F12" s="224"/>
      <c r="G12" s="30" t="e">
        <f>#REF!*F12</f>
        <v>#REF!</v>
      </c>
      <c r="H12" s="151" t="e">
        <f>#REF!*F12</f>
        <v>#REF!</v>
      </c>
      <c r="I12" s="151" t="e">
        <f>G12+H12</f>
        <v>#REF!</v>
      </c>
    </row>
    <row r="13" spans="1:10" ht="15" customHeight="1" x14ac:dyDescent="0.25">
      <c r="A13" s="27"/>
      <c r="C13" s="30"/>
      <c r="D13" s="99"/>
      <c r="E13" s="98"/>
      <c r="F13" s="215"/>
      <c r="G13" s="30"/>
      <c r="H13" s="151" t="e">
        <f>#REF!*F13</f>
        <v>#REF!</v>
      </c>
      <c r="I13" s="151" t="e">
        <f t="shared" ref="I13:I47" si="0">G13+H13</f>
        <v>#REF!</v>
      </c>
    </row>
    <row r="14" spans="1:10" ht="15" customHeight="1" x14ac:dyDescent="0.25">
      <c r="A14" s="27"/>
      <c r="B14" s="3" t="s">
        <v>150</v>
      </c>
      <c r="C14" s="30" t="s">
        <v>27</v>
      </c>
      <c r="D14" s="99">
        <v>0</v>
      </c>
      <c r="E14" s="98"/>
      <c r="F14" s="224"/>
      <c r="G14" s="30"/>
      <c r="H14" s="151" t="e">
        <f>#REF!*F14</f>
        <v>#REF!</v>
      </c>
      <c r="I14" s="151" t="e">
        <f t="shared" si="0"/>
        <v>#REF!</v>
      </c>
    </row>
    <row r="15" spans="1:10" ht="15" customHeight="1" x14ac:dyDescent="0.25">
      <c r="A15" s="27"/>
      <c r="B15" s="3" t="s">
        <v>246</v>
      </c>
      <c r="C15" s="30"/>
      <c r="D15" s="99"/>
      <c r="E15" s="98"/>
      <c r="F15" s="215"/>
      <c r="G15" s="30"/>
      <c r="H15" s="151" t="e">
        <f>#REF!*F15</f>
        <v>#REF!</v>
      </c>
      <c r="I15" s="151" t="e">
        <f t="shared" si="0"/>
        <v>#REF!</v>
      </c>
    </row>
    <row r="16" spans="1:10" ht="15" customHeight="1" x14ac:dyDescent="0.25">
      <c r="A16" s="27"/>
      <c r="C16" s="30"/>
      <c r="D16" s="99"/>
      <c r="E16" s="98"/>
      <c r="F16" s="215"/>
      <c r="G16" s="30"/>
      <c r="H16" s="151" t="e">
        <f>#REF!*F16</f>
        <v>#REF!</v>
      </c>
      <c r="I16" s="151" t="e">
        <f t="shared" si="0"/>
        <v>#REF!</v>
      </c>
    </row>
    <row r="17" spans="1:9" ht="15" customHeight="1" x14ac:dyDescent="0.25">
      <c r="A17" s="127" t="s">
        <v>292</v>
      </c>
      <c r="B17" s="3" t="s">
        <v>43</v>
      </c>
      <c r="C17" s="30"/>
      <c r="D17" s="99"/>
      <c r="E17" s="98"/>
      <c r="F17" s="215"/>
      <c r="G17" s="30"/>
      <c r="H17" s="151" t="e">
        <f>#REF!*F17</f>
        <v>#REF!</v>
      </c>
      <c r="I17" s="151" t="e">
        <f t="shared" si="0"/>
        <v>#REF!</v>
      </c>
    </row>
    <row r="18" spans="1:9" ht="15" customHeight="1" x14ac:dyDescent="0.25">
      <c r="A18" s="27"/>
      <c r="C18" s="30"/>
      <c r="D18" s="99"/>
      <c r="E18" s="98"/>
      <c r="F18" s="215"/>
      <c r="G18" s="30"/>
      <c r="H18" s="151" t="e">
        <f>#REF!*F18</f>
        <v>#REF!</v>
      </c>
      <c r="I18" s="151" t="e">
        <f t="shared" si="0"/>
        <v>#REF!</v>
      </c>
    </row>
    <row r="19" spans="1:9" ht="15" customHeight="1" x14ac:dyDescent="0.25">
      <c r="A19" s="27"/>
      <c r="B19" s="3" t="s">
        <v>44</v>
      </c>
      <c r="C19" s="30"/>
      <c r="D19" s="99"/>
      <c r="E19" s="98"/>
      <c r="F19" s="215"/>
      <c r="G19" s="30"/>
      <c r="H19" s="151" t="e">
        <f>#REF!*F19</f>
        <v>#REF!</v>
      </c>
      <c r="I19" s="151" t="e">
        <f t="shared" si="0"/>
        <v>#REF!</v>
      </c>
    </row>
    <row r="20" spans="1:9" ht="15" customHeight="1" x14ac:dyDescent="0.25">
      <c r="A20" s="27"/>
      <c r="B20" s="3" t="s">
        <v>231</v>
      </c>
      <c r="C20" s="30" t="s">
        <v>9</v>
      </c>
      <c r="D20" s="99">
        <v>2</v>
      </c>
      <c r="E20" s="98"/>
      <c r="F20" s="224"/>
      <c r="G20" s="30" t="e">
        <f>#REF!*F20</f>
        <v>#REF!</v>
      </c>
      <c r="H20" s="151" t="e">
        <f>#REF!*F20</f>
        <v>#REF!</v>
      </c>
      <c r="I20" s="151" t="e">
        <f t="shared" si="0"/>
        <v>#REF!</v>
      </c>
    </row>
    <row r="21" spans="1:9" ht="15" customHeight="1" x14ac:dyDescent="0.25">
      <c r="A21" s="27"/>
      <c r="C21" s="30"/>
      <c r="D21" s="99"/>
      <c r="E21" s="98"/>
      <c r="F21" s="215"/>
      <c r="G21" s="30"/>
      <c r="H21" s="151" t="e">
        <f>#REF!*F21</f>
        <v>#REF!</v>
      </c>
      <c r="I21" s="151" t="e">
        <f t="shared" si="0"/>
        <v>#REF!</v>
      </c>
    </row>
    <row r="22" spans="1:9" ht="15" customHeight="1" x14ac:dyDescent="0.25">
      <c r="A22" s="27"/>
      <c r="B22" s="3" t="s">
        <v>45</v>
      </c>
      <c r="C22" s="30" t="s">
        <v>9</v>
      </c>
      <c r="D22" s="99">
        <v>2</v>
      </c>
      <c r="E22" s="98"/>
      <c r="F22" s="224"/>
      <c r="G22" s="30" t="e">
        <f>#REF!*F22</f>
        <v>#REF!</v>
      </c>
      <c r="H22" s="151" t="e">
        <f>#REF!*F22</f>
        <v>#REF!</v>
      </c>
      <c r="I22" s="151" t="e">
        <f t="shared" si="0"/>
        <v>#REF!</v>
      </c>
    </row>
    <row r="23" spans="1:9" ht="15" customHeight="1" x14ac:dyDescent="0.25">
      <c r="A23" s="27"/>
      <c r="C23" s="30"/>
      <c r="D23" s="99"/>
      <c r="E23" s="98"/>
      <c r="F23" s="215"/>
      <c r="G23" s="30"/>
      <c r="H23" s="151" t="e">
        <f>#REF!*F23</f>
        <v>#REF!</v>
      </c>
      <c r="I23" s="151" t="e">
        <f t="shared" si="0"/>
        <v>#REF!</v>
      </c>
    </row>
    <row r="24" spans="1:9" ht="15" customHeight="1" x14ac:dyDescent="0.25">
      <c r="A24" s="27"/>
      <c r="C24" s="30"/>
      <c r="D24" s="99"/>
      <c r="E24" s="98"/>
      <c r="F24" s="224"/>
      <c r="G24" s="30" t="e">
        <f>#REF!*F24</f>
        <v>#REF!</v>
      </c>
      <c r="H24" s="151" t="e">
        <f>#REF!*F24</f>
        <v>#REF!</v>
      </c>
      <c r="I24" s="151" t="e">
        <f t="shared" si="0"/>
        <v>#REF!</v>
      </c>
    </row>
    <row r="25" spans="1:9" ht="15" customHeight="1" x14ac:dyDescent="0.25">
      <c r="A25" s="27"/>
      <c r="C25" s="30"/>
      <c r="D25" s="99"/>
      <c r="E25" s="98"/>
      <c r="F25" s="215"/>
      <c r="G25" s="30"/>
      <c r="H25" s="151" t="e">
        <f>#REF!*F25</f>
        <v>#REF!</v>
      </c>
      <c r="I25" s="151" t="e">
        <f t="shared" si="0"/>
        <v>#REF!</v>
      </c>
    </row>
    <row r="26" spans="1:9" ht="15" customHeight="1" x14ac:dyDescent="0.25">
      <c r="A26" s="127" t="s">
        <v>293</v>
      </c>
      <c r="B26" s="3" t="s">
        <v>46</v>
      </c>
      <c r="C26" s="30"/>
      <c r="D26" s="99"/>
      <c r="E26" s="98"/>
      <c r="F26" s="215"/>
      <c r="G26" s="30"/>
      <c r="H26" s="151" t="e">
        <f>#REF!*F26</f>
        <v>#REF!</v>
      </c>
      <c r="I26" s="151" t="e">
        <f t="shared" si="0"/>
        <v>#REF!</v>
      </c>
    </row>
    <row r="27" spans="1:9" ht="15" customHeight="1" x14ac:dyDescent="0.25">
      <c r="A27" s="27"/>
      <c r="C27" s="30"/>
      <c r="D27" s="99"/>
      <c r="E27" s="98"/>
      <c r="F27" s="215"/>
      <c r="G27" s="30"/>
      <c r="H27" s="151" t="e">
        <f>#REF!*F27</f>
        <v>#REF!</v>
      </c>
      <c r="I27" s="151" t="e">
        <f t="shared" si="0"/>
        <v>#REF!</v>
      </c>
    </row>
    <row r="28" spans="1:9" ht="15" customHeight="1" x14ac:dyDescent="0.25">
      <c r="A28" s="27"/>
      <c r="B28" s="3" t="s">
        <v>47</v>
      </c>
      <c r="C28" s="30"/>
      <c r="D28" s="99"/>
      <c r="E28" s="98"/>
      <c r="F28" s="215"/>
      <c r="G28" s="30"/>
      <c r="H28" s="151" t="e">
        <f>#REF!*F28</f>
        <v>#REF!</v>
      </c>
      <c r="I28" s="151" t="e">
        <f t="shared" si="0"/>
        <v>#REF!</v>
      </c>
    </row>
    <row r="29" spans="1:9" ht="15" customHeight="1" x14ac:dyDescent="0.25">
      <c r="A29" s="27"/>
      <c r="B29" s="3" t="s">
        <v>232</v>
      </c>
      <c r="C29" s="30" t="s">
        <v>9</v>
      </c>
      <c r="D29" s="99">
        <v>3</v>
      </c>
      <c r="E29" s="98"/>
      <c r="F29" s="224"/>
      <c r="G29" s="30" t="e">
        <f>#REF!*F29</f>
        <v>#REF!</v>
      </c>
      <c r="H29" s="151" t="e">
        <f>#REF!*F29</f>
        <v>#REF!</v>
      </c>
      <c r="I29" s="151" t="e">
        <f t="shared" si="0"/>
        <v>#REF!</v>
      </c>
    </row>
    <row r="30" spans="1:9" ht="15" customHeight="1" x14ac:dyDescent="0.25">
      <c r="A30" s="27"/>
      <c r="C30" s="30"/>
      <c r="D30" s="99"/>
      <c r="E30" s="98"/>
      <c r="F30" s="215"/>
      <c r="G30" s="30"/>
      <c r="H30" s="151" t="e">
        <f>#REF!*F30</f>
        <v>#REF!</v>
      </c>
      <c r="I30" s="151" t="e">
        <f t="shared" si="0"/>
        <v>#REF!</v>
      </c>
    </row>
    <row r="31" spans="1:9" ht="15" customHeight="1" x14ac:dyDescent="0.25">
      <c r="A31" s="27"/>
      <c r="B31" s="3" t="s">
        <v>233</v>
      </c>
      <c r="C31" s="30" t="s">
        <v>9</v>
      </c>
      <c r="D31" s="99">
        <v>1</v>
      </c>
      <c r="E31" s="98"/>
      <c r="F31" s="224"/>
      <c r="G31" s="30" t="e">
        <f>#REF!*F31</f>
        <v>#REF!</v>
      </c>
      <c r="H31" s="151" t="e">
        <f>#REF!*F31</f>
        <v>#REF!</v>
      </c>
      <c r="I31" s="151" t="e">
        <f t="shared" si="0"/>
        <v>#REF!</v>
      </c>
    </row>
    <row r="32" spans="1:9" ht="15" customHeight="1" x14ac:dyDescent="0.25">
      <c r="A32" s="27"/>
      <c r="B32" s="3" t="s">
        <v>234</v>
      </c>
      <c r="C32" s="30"/>
      <c r="D32" s="99"/>
      <c r="E32" s="98"/>
      <c r="F32" s="215"/>
      <c r="G32" s="30"/>
      <c r="H32" s="151" t="e">
        <f>#REF!*F32</f>
        <v>#REF!</v>
      </c>
      <c r="I32" s="151" t="e">
        <f t="shared" si="0"/>
        <v>#REF!</v>
      </c>
    </row>
    <row r="33" spans="1:9" ht="15" customHeight="1" x14ac:dyDescent="0.25">
      <c r="A33" s="27"/>
      <c r="C33" s="30"/>
      <c r="D33" s="99"/>
      <c r="E33" s="98"/>
      <c r="F33" s="215"/>
      <c r="G33" s="30"/>
      <c r="H33" s="151" t="e">
        <f>#REF!*F33</f>
        <v>#REF!</v>
      </c>
      <c r="I33" s="151" t="e">
        <f t="shared" si="0"/>
        <v>#REF!</v>
      </c>
    </row>
    <row r="34" spans="1:9" ht="15" customHeight="1" x14ac:dyDescent="0.25">
      <c r="A34" s="30"/>
      <c r="C34" s="30"/>
      <c r="D34" s="99"/>
      <c r="E34" s="98"/>
      <c r="F34" s="224"/>
      <c r="G34" s="30"/>
      <c r="H34" s="151" t="e">
        <f>#REF!*F34</f>
        <v>#REF!</v>
      </c>
      <c r="I34" s="151" t="e">
        <f t="shared" si="0"/>
        <v>#REF!</v>
      </c>
    </row>
    <row r="35" spans="1:9" ht="15" customHeight="1" x14ac:dyDescent="0.25">
      <c r="A35" s="30"/>
      <c r="C35" s="30"/>
      <c r="D35" s="99"/>
      <c r="E35" s="98"/>
      <c r="F35" s="215"/>
      <c r="G35" s="30"/>
      <c r="H35" s="151" t="e">
        <f>#REF!*F35</f>
        <v>#REF!</v>
      </c>
      <c r="I35" s="151" t="e">
        <f t="shared" si="0"/>
        <v>#REF!</v>
      </c>
    </row>
    <row r="36" spans="1:9" ht="15" customHeight="1" x14ac:dyDescent="0.25">
      <c r="A36" s="30"/>
      <c r="C36" s="30"/>
      <c r="D36" s="99"/>
      <c r="E36" s="98"/>
      <c r="F36" s="215"/>
      <c r="G36" s="30"/>
      <c r="H36" s="151" t="e">
        <f>#REF!*F36</f>
        <v>#REF!</v>
      </c>
      <c r="I36" s="151" t="e">
        <f t="shared" si="0"/>
        <v>#REF!</v>
      </c>
    </row>
    <row r="37" spans="1:9" ht="15" customHeight="1" x14ac:dyDescent="0.25">
      <c r="A37" s="35"/>
      <c r="C37" s="35"/>
      <c r="D37" s="225"/>
      <c r="E37" s="98"/>
      <c r="F37" s="226"/>
      <c r="G37" s="30"/>
      <c r="H37" s="151" t="e">
        <f>#REF!*F37</f>
        <v>#REF!</v>
      </c>
      <c r="I37" s="151" t="e">
        <f t="shared" si="0"/>
        <v>#REF!</v>
      </c>
    </row>
    <row r="38" spans="1:9" ht="15" customHeight="1" x14ac:dyDescent="0.25">
      <c r="A38" s="35"/>
      <c r="C38" s="30"/>
      <c r="D38" s="99"/>
      <c r="E38" s="98"/>
      <c r="F38" s="224"/>
      <c r="G38" s="30" t="e">
        <f>#REF!*F38</f>
        <v>#REF!</v>
      </c>
      <c r="H38" s="151" t="e">
        <f>#REF!*F38</f>
        <v>#REF!</v>
      </c>
      <c r="I38" s="151" t="e">
        <f t="shared" si="0"/>
        <v>#REF!</v>
      </c>
    </row>
    <row r="39" spans="1:9" ht="15" customHeight="1" x14ac:dyDescent="0.25">
      <c r="A39" s="30"/>
      <c r="C39" s="30"/>
      <c r="D39" s="99"/>
      <c r="E39" s="98"/>
      <c r="F39" s="215"/>
      <c r="G39" s="30"/>
      <c r="H39" s="151" t="e">
        <f>#REF!*F39</f>
        <v>#REF!</v>
      </c>
      <c r="I39" s="151" t="e">
        <f t="shared" si="0"/>
        <v>#REF!</v>
      </c>
    </row>
    <row r="40" spans="1:9" ht="15" customHeight="1" x14ac:dyDescent="0.25">
      <c r="A40" s="30"/>
      <c r="C40" s="30"/>
      <c r="D40" s="99"/>
      <c r="E40" s="98"/>
      <c r="F40" s="224"/>
      <c r="G40" s="30" t="e">
        <f>#REF!*F40</f>
        <v>#REF!</v>
      </c>
      <c r="H40" s="151" t="e">
        <f>#REF!*F40</f>
        <v>#REF!</v>
      </c>
      <c r="I40" s="151" t="e">
        <f t="shared" si="0"/>
        <v>#REF!</v>
      </c>
    </row>
    <row r="41" spans="1:9" ht="15" customHeight="1" x14ac:dyDescent="0.25">
      <c r="A41" s="27"/>
      <c r="C41" s="30"/>
      <c r="D41" s="99"/>
      <c r="E41" s="98"/>
      <c r="F41" s="215"/>
      <c r="G41" s="30"/>
      <c r="H41" s="151" t="e">
        <f>#REF!*F41</f>
        <v>#REF!</v>
      </c>
      <c r="I41" s="151" t="e">
        <f t="shared" si="0"/>
        <v>#REF!</v>
      </c>
    </row>
    <row r="42" spans="1:9" ht="15" customHeight="1" x14ac:dyDescent="0.25">
      <c r="A42" s="27"/>
      <c r="C42" s="30"/>
      <c r="D42" s="99"/>
      <c r="E42" s="98"/>
      <c r="F42" s="215"/>
      <c r="G42" s="30"/>
      <c r="H42" s="151" t="e">
        <f>#REF!*F42</f>
        <v>#REF!</v>
      </c>
      <c r="I42" s="151" t="e">
        <f t="shared" si="0"/>
        <v>#REF!</v>
      </c>
    </row>
    <row r="43" spans="1:9" ht="15" customHeight="1" x14ac:dyDescent="0.25">
      <c r="A43" s="27"/>
      <c r="C43" s="30"/>
      <c r="D43" s="99"/>
      <c r="E43" s="98"/>
      <c r="F43" s="224"/>
      <c r="G43" s="30" t="e">
        <f>#REF!*F43</f>
        <v>#REF!</v>
      </c>
      <c r="H43" s="151" t="e">
        <f>#REF!*F43</f>
        <v>#REF!</v>
      </c>
      <c r="I43" s="151" t="e">
        <f t="shared" si="0"/>
        <v>#REF!</v>
      </c>
    </row>
    <row r="44" spans="1:9" ht="15" customHeight="1" x14ac:dyDescent="0.25">
      <c r="A44" s="27"/>
      <c r="C44" s="30"/>
      <c r="D44" s="99"/>
      <c r="E44" s="98"/>
      <c r="F44" s="215"/>
      <c r="G44" s="30"/>
      <c r="H44" s="151" t="e">
        <f>#REF!*F44</f>
        <v>#REF!</v>
      </c>
      <c r="I44" s="151" t="e">
        <f t="shared" si="0"/>
        <v>#REF!</v>
      </c>
    </row>
    <row r="45" spans="1:9" ht="15" customHeight="1" x14ac:dyDescent="0.25">
      <c r="A45" s="27"/>
      <c r="C45" s="30"/>
      <c r="D45" s="99"/>
      <c r="E45" s="98"/>
      <c r="F45" s="224"/>
      <c r="G45" s="30" t="e">
        <f>#REF!*F45</f>
        <v>#REF!</v>
      </c>
      <c r="H45" s="151" t="e">
        <f>#REF!*F45</f>
        <v>#REF!</v>
      </c>
      <c r="I45" s="151" t="e">
        <f t="shared" si="0"/>
        <v>#REF!</v>
      </c>
    </row>
    <row r="46" spans="1:9" ht="15" customHeight="1" x14ac:dyDescent="0.25">
      <c r="A46" s="27"/>
      <c r="C46" s="30"/>
      <c r="D46" s="99"/>
      <c r="E46" s="98"/>
      <c r="F46" s="215"/>
      <c r="G46" s="30"/>
      <c r="H46" s="151" t="e">
        <f>#REF!*F46</f>
        <v>#REF!</v>
      </c>
      <c r="I46" s="151" t="e">
        <f t="shared" si="0"/>
        <v>#REF!</v>
      </c>
    </row>
    <row r="47" spans="1:9" ht="15" customHeight="1" x14ac:dyDescent="0.25">
      <c r="A47" s="27"/>
      <c r="C47" s="30"/>
      <c r="D47" s="99"/>
      <c r="E47" s="98"/>
      <c r="F47" s="224"/>
      <c r="G47" s="30" t="e">
        <f>#REF!*F47</f>
        <v>#REF!</v>
      </c>
      <c r="H47" s="151" t="e">
        <f>#REF!*F47</f>
        <v>#REF!</v>
      </c>
      <c r="I47" s="151" t="e">
        <f t="shared" si="0"/>
        <v>#REF!</v>
      </c>
    </row>
    <row r="48" spans="1:9" ht="15" customHeight="1" x14ac:dyDescent="0.25">
      <c r="A48" s="27"/>
      <c r="C48" s="30"/>
      <c r="D48" s="99"/>
      <c r="E48" s="98"/>
      <c r="F48" s="215"/>
      <c r="G48" s="30"/>
      <c r="H48" s="151" t="e">
        <f>#REF!*F48</f>
        <v>#REF!</v>
      </c>
      <c r="I48" s="151"/>
    </row>
    <row r="49" spans="1:12" ht="15" customHeight="1" x14ac:dyDescent="0.25">
      <c r="A49" s="27"/>
      <c r="C49" s="30"/>
      <c r="D49" s="99"/>
      <c r="E49" s="98"/>
      <c r="F49" s="215"/>
      <c r="G49" s="30"/>
      <c r="H49" s="151" t="e">
        <f>#REF!*F49</f>
        <v>#REF!</v>
      </c>
      <c r="I49" s="151"/>
    </row>
    <row r="50" spans="1:12" ht="15" customHeight="1" x14ac:dyDescent="0.25">
      <c r="A50" s="27"/>
      <c r="C50" s="30"/>
      <c r="D50" s="99"/>
      <c r="E50" s="98"/>
      <c r="F50" s="215"/>
      <c r="G50" s="30"/>
      <c r="H50" s="151" t="e">
        <f>#REF!*F50</f>
        <v>#REF!</v>
      </c>
      <c r="I50" s="151"/>
    </row>
    <row r="51" spans="1:12" ht="15" customHeight="1" x14ac:dyDescent="0.25">
      <c r="A51" s="27"/>
      <c r="C51" s="30"/>
      <c r="D51" s="99"/>
      <c r="E51" s="98"/>
      <c r="F51" s="215"/>
      <c r="G51" s="30"/>
      <c r="H51" s="151" t="e">
        <f>#REF!*F51</f>
        <v>#REF!</v>
      </c>
      <c r="I51" s="151"/>
    </row>
    <row r="52" spans="1:12" ht="15" customHeight="1" x14ac:dyDescent="0.25">
      <c r="A52" s="27"/>
      <c r="C52" s="30"/>
      <c r="D52" s="99"/>
      <c r="E52" s="98"/>
      <c r="F52" s="215"/>
      <c r="G52" s="30"/>
      <c r="H52" s="30"/>
      <c r="I52" s="151"/>
    </row>
    <row r="53" spans="1:12" ht="15" customHeight="1" x14ac:dyDescent="0.25">
      <c r="A53" s="27"/>
      <c r="C53" s="30"/>
      <c r="D53" s="99"/>
      <c r="E53" s="98"/>
      <c r="F53" s="215"/>
      <c r="G53" s="30"/>
      <c r="H53" s="30"/>
      <c r="I53" s="151"/>
    </row>
    <row r="54" spans="1:12" ht="15" customHeight="1" x14ac:dyDescent="0.25">
      <c r="A54" s="27"/>
      <c r="C54" s="30"/>
      <c r="D54" s="99"/>
      <c r="E54" s="98"/>
      <c r="F54" s="215"/>
      <c r="G54" s="30"/>
      <c r="H54" s="30"/>
      <c r="I54" s="151"/>
    </row>
    <row r="55" spans="1:12" ht="15" customHeight="1" x14ac:dyDescent="0.25">
      <c r="A55" s="27"/>
      <c r="C55" s="30"/>
      <c r="D55" s="99"/>
      <c r="E55" s="98"/>
      <c r="F55" s="215"/>
      <c r="G55" s="30"/>
      <c r="H55" s="30"/>
      <c r="I55" s="151"/>
    </row>
    <row r="56" spans="1:12" ht="15" customHeight="1" thickBot="1" x14ac:dyDescent="0.3">
      <c r="A56" s="27"/>
      <c r="C56" s="30"/>
      <c r="E56" s="98"/>
      <c r="F56" s="215"/>
      <c r="G56" s="81"/>
      <c r="H56" s="81"/>
      <c r="I56" s="81"/>
    </row>
    <row r="57" spans="1:12" ht="15" customHeight="1" thickBot="1" x14ac:dyDescent="0.3">
      <c r="A57" s="44">
        <v>1400</v>
      </c>
      <c r="B57" s="96" t="s">
        <v>37</v>
      </c>
      <c r="C57" s="45"/>
      <c r="D57" s="103"/>
      <c r="E57" s="100">
        <f>SUM(E10:E56)</f>
        <v>0</v>
      </c>
      <c r="F57" s="100"/>
      <c r="G57" s="100" t="e">
        <f t="shared" ref="G57:I57" si="1">SUM(G10:G56)</f>
        <v>#REF!</v>
      </c>
      <c r="H57" s="100" t="e">
        <f t="shared" si="1"/>
        <v>#REF!</v>
      </c>
      <c r="I57" s="100" t="e">
        <f t="shared" si="1"/>
        <v>#REF!</v>
      </c>
    </row>
    <row r="58" spans="1:12" ht="30" customHeight="1" thickBot="1" x14ac:dyDescent="0.3">
      <c r="A58" s="487"/>
      <c r="B58" s="487"/>
      <c r="C58" s="487"/>
      <c r="D58" s="487"/>
      <c r="E58" s="487"/>
    </row>
    <row r="59" spans="1:12" ht="15" customHeight="1" x14ac:dyDescent="0.25">
      <c r="A59" s="114"/>
      <c r="B59" s="110"/>
      <c r="C59" s="132"/>
      <c r="D59" s="129"/>
      <c r="E59" s="130"/>
      <c r="F59" s="111"/>
      <c r="G59" s="111"/>
      <c r="H59" s="111"/>
      <c r="I59" s="220"/>
    </row>
    <row r="60" spans="1:12" ht="15" customHeight="1" x14ac:dyDescent="0.25">
      <c r="A60" s="488" t="s">
        <v>90</v>
      </c>
      <c r="B60" s="489"/>
      <c r="C60" s="489"/>
      <c r="D60" s="489"/>
      <c r="E60" s="489"/>
      <c r="I60" s="221"/>
    </row>
    <row r="61" spans="1:12" ht="15" customHeight="1" thickBot="1" x14ac:dyDescent="0.3">
      <c r="A61" s="131"/>
      <c r="B61" s="128"/>
      <c r="C61" s="128"/>
      <c r="D61" s="128"/>
      <c r="E61" s="128"/>
      <c r="F61" s="83"/>
      <c r="G61" s="83"/>
      <c r="H61" s="83"/>
      <c r="I61" s="222"/>
    </row>
    <row r="62" spans="1:12" ht="15" customHeight="1" thickBot="1" x14ac:dyDescent="0.3">
      <c r="A62" s="80" t="s">
        <v>2</v>
      </c>
      <c r="B62" s="82" t="s">
        <v>3</v>
      </c>
      <c r="C62" s="180" t="s">
        <v>4</v>
      </c>
      <c r="D62" s="482" t="str">
        <f t="shared" ref="D62:G62" si="2">D5</f>
        <v>QUANTITY</v>
      </c>
      <c r="E62" s="484" t="str">
        <f t="shared" si="2"/>
        <v>RATE</v>
      </c>
      <c r="F62" s="139" t="str">
        <f t="shared" si="2"/>
        <v>AMOUNT</v>
      </c>
      <c r="G62" s="486" t="e">
        <f t="shared" si="2"/>
        <v>#REF!</v>
      </c>
      <c r="H62" s="486"/>
      <c r="I62" s="486"/>
      <c r="L62" s="200"/>
    </row>
    <row r="63" spans="1:12" ht="15" customHeight="1" thickBot="1" x14ac:dyDescent="0.3">
      <c r="A63" s="39" t="s">
        <v>29</v>
      </c>
      <c r="B63" s="77"/>
      <c r="C63" s="182"/>
      <c r="D63" s="483"/>
      <c r="E63" s="485"/>
      <c r="F63" s="139"/>
      <c r="G63" s="139" t="e">
        <f t="shared" ref="G63:I63" si="3">G6</f>
        <v>#REF!</v>
      </c>
      <c r="H63" s="139" t="e">
        <f t="shared" si="3"/>
        <v>#REF!</v>
      </c>
      <c r="I63" s="139" t="e">
        <f t="shared" si="3"/>
        <v>#REF!</v>
      </c>
    </row>
    <row r="64" spans="1:12" ht="15" customHeight="1" thickBot="1" x14ac:dyDescent="0.3">
      <c r="A64" s="104">
        <v>1400</v>
      </c>
      <c r="B64" s="44" t="s">
        <v>228</v>
      </c>
      <c r="C64" s="45"/>
      <c r="D64" s="139"/>
      <c r="E64" s="100">
        <f>E57</f>
        <v>0</v>
      </c>
      <c r="F64" s="227"/>
      <c r="G64" s="100" t="e">
        <f t="shared" ref="G64:I64" si="4">G57</f>
        <v>#REF!</v>
      </c>
      <c r="H64" s="100" t="e">
        <f t="shared" si="4"/>
        <v>#REF!</v>
      </c>
      <c r="I64" s="100" t="e">
        <f t="shared" si="4"/>
        <v>#REF!</v>
      </c>
    </row>
    <row r="65" spans="1:14" ht="15" customHeight="1" x14ac:dyDescent="0.25">
      <c r="A65" s="34" t="s">
        <v>275</v>
      </c>
      <c r="B65" s="2" t="s">
        <v>281</v>
      </c>
      <c r="C65" s="188"/>
      <c r="D65" s="219"/>
      <c r="E65" s="6"/>
      <c r="F65" s="215"/>
      <c r="G65" s="30"/>
      <c r="H65" s="30"/>
      <c r="I65" s="30"/>
    </row>
    <row r="66" spans="1:14" ht="15" customHeight="1" x14ac:dyDescent="0.25">
      <c r="A66" s="27"/>
      <c r="B66" s="2" t="s">
        <v>282</v>
      </c>
      <c r="C66" s="188"/>
      <c r="D66" s="219"/>
      <c r="E66" s="6"/>
      <c r="F66" s="215"/>
      <c r="G66" s="30"/>
      <c r="H66" s="30"/>
      <c r="I66" s="30"/>
    </row>
    <row r="67" spans="1:14" ht="15" customHeight="1" x14ac:dyDescent="0.25">
      <c r="A67" s="27"/>
      <c r="C67" s="188"/>
      <c r="D67" s="228"/>
      <c r="E67" s="99"/>
      <c r="F67" s="215"/>
      <c r="G67" s="30"/>
      <c r="H67" s="30"/>
      <c r="I67" s="30"/>
    </row>
    <row r="68" spans="1:14" ht="15" customHeight="1" x14ac:dyDescent="0.25">
      <c r="A68" s="27"/>
      <c r="B68" s="3" t="s">
        <v>274</v>
      </c>
      <c r="C68" s="188"/>
      <c r="D68" s="228"/>
      <c r="E68" s="99"/>
      <c r="F68" s="215"/>
      <c r="G68" s="30"/>
      <c r="H68" s="30"/>
      <c r="I68" s="30"/>
    </row>
    <row r="69" spans="1:14" ht="15" customHeight="1" x14ac:dyDescent="0.25">
      <c r="A69" s="27"/>
      <c r="B69" s="3" t="s">
        <v>235</v>
      </c>
      <c r="C69" s="188" t="s">
        <v>336</v>
      </c>
      <c r="D69" s="228">
        <v>1</v>
      </c>
      <c r="E69" s="229"/>
      <c r="F69" s="229"/>
      <c r="G69" s="151" t="e">
        <f>#REF!*F69</f>
        <v>#REF!</v>
      </c>
      <c r="H69" s="151" t="e">
        <f>#REF!*F69</f>
        <v>#REF!</v>
      </c>
      <c r="I69" s="151" t="e">
        <f>G69+H69</f>
        <v>#REF!</v>
      </c>
      <c r="M69" s="200"/>
    </row>
    <row r="70" spans="1:14" ht="15" customHeight="1" x14ac:dyDescent="0.25">
      <c r="A70" s="27"/>
      <c r="B70" s="3" t="s">
        <v>260</v>
      </c>
      <c r="C70" s="188"/>
      <c r="D70" s="228"/>
      <c r="E70" s="229"/>
      <c r="F70" s="215"/>
      <c r="G70" s="30"/>
      <c r="H70" s="151" t="e">
        <f>#REF!*F70</f>
        <v>#REF!</v>
      </c>
      <c r="I70" s="151" t="e">
        <f t="shared" ref="I70:I112" si="5">G70+H70</f>
        <v>#REF!</v>
      </c>
    </row>
    <row r="71" spans="1:14" ht="15" customHeight="1" x14ac:dyDescent="0.25">
      <c r="A71" s="27"/>
      <c r="C71" s="188"/>
      <c r="D71" s="228"/>
      <c r="E71" s="229"/>
      <c r="F71" s="215"/>
      <c r="G71" s="30"/>
      <c r="H71" s="151" t="e">
        <f>#REF!*F71</f>
        <v>#REF!</v>
      </c>
      <c r="I71" s="151" t="e">
        <f t="shared" si="5"/>
        <v>#REF!</v>
      </c>
      <c r="N71" s="200"/>
    </row>
    <row r="72" spans="1:14" ht="15" customHeight="1" x14ac:dyDescent="0.25">
      <c r="A72" s="27"/>
      <c r="B72" s="3" t="s">
        <v>236</v>
      </c>
      <c r="C72" s="188" t="s">
        <v>336</v>
      </c>
      <c r="D72" s="228">
        <v>1</v>
      </c>
      <c r="E72" s="229"/>
      <c r="F72" s="229"/>
      <c r="G72" s="151" t="e">
        <f>#REF!*F72</f>
        <v>#REF!</v>
      </c>
      <c r="H72" s="151">
        <v>2500</v>
      </c>
      <c r="I72" s="151" t="e">
        <f t="shared" si="5"/>
        <v>#REF!</v>
      </c>
      <c r="K72" s="200"/>
    </row>
    <row r="73" spans="1:14" ht="15" customHeight="1" x14ac:dyDescent="0.25">
      <c r="A73" s="27"/>
      <c r="C73" s="188"/>
      <c r="D73" s="228"/>
      <c r="E73" s="229"/>
      <c r="F73" s="215"/>
      <c r="G73" s="30"/>
      <c r="H73" s="151" t="e">
        <f>#REF!*F73</f>
        <v>#REF!</v>
      </c>
      <c r="I73" s="151" t="e">
        <f t="shared" si="5"/>
        <v>#REF!</v>
      </c>
    </row>
    <row r="74" spans="1:14" ht="15" customHeight="1" x14ac:dyDescent="0.25">
      <c r="A74" s="27"/>
      <c r="B74" s="3" t="s">
        <v>237</v>
      </c>
      <c r="C74" s="188" t="s">
        <v>336</v>
      </c>
      <c r="D74" s="228">
        <v>1</v>
      </c>
      <c r="E74" s="229"/>
      <c r="F74" s="229"/>
      <c r="G74" s="30"/>
      <c r="H74" s="151" t="e">
        <f>#REF!*F74</f>
        <v>#REF!</v>
      </c>
      <c r="I74" s="151" t="e">
        <f t="shared" si="5"/>
        <v>#REF!</v>
      </c>
    </row>
    <row r="75" spans="1:14" ht="15" customHeight="1" x14ac:dyDescent="0.25">
      <c r="A75" s="27"/>
      <c r="C75" s="188"/>
      <c r="D75" s="228"/>
      <c r="E75" s="229"/>
      <c r="F75" s="215"/>
      <c r="G75" s="30"/>
      <c r="H75" s="151" t="e">
        <f>#REF!*F75</f>
        <v>#REF!</v>
      </c>
      <c r="I75" s="151" t="e">
        <f t="shared" si="5"/>
        <v>#REF!</v>
      </c>
      <c r="L75" s="200"/>
    </row>
    <row r="76" spans="1:14" ht="15" customHeight="1" x14ac:dyDescent="0.25">
      <c r="A76" s="27"/>
      <c r="C76" s="188"/>
      <c r="D76" s="98"/>
      <c r="E76" s="284"/>
      <c r="F76" s="235"/>
      <c r="G76" s="30">
        <v>7579.5</v>
      </c>
      <c r="H76" s="151" t="e">
        <f>F76*SUM(H69+H72+H74)</f>
        <v>#REF!</v>
      </c>
      <c r="I76" s="151" t="e">
        <f t="shared" si="5"/>
        <v>#REF!</v>
      </c>
      <c r="L76" s="200"/>
    </row>
    <row r="77" spans="1:14" ht="15" customHeight="1" x14ac:dyDescent="0.25">
      <c r="A77" s="27"/>
      <c r="C77" s="188"/>
      <c r="D77" s="228"/>
      <c r="E77" s="229"/>
      <c r="F77" s="215"/>
      <c r="G77" s="30"/>
      <c r="H77" s="151" t="e">
        <f>#REF!*F77</f>
        <v>#REF!</v>
      </c>
      <c r="I77" s="151" t="e">
        <f t="shared" si="5"/>
        <v>#REF!</v>
      </c>
      <c r="L77" s="200"/>
    </row>
    <row r="78" spans="1:14" ht="15" customHeight="1" x14ac:dyDescent="0.25">
      <c r="A78" s="27"/>
      <c r="C78" s="188"/>
      <c r="D78" s="228"/>
      <c r="E78" s="229"/>
      <c r="F78" s="215"/>
      <c r="G78" s="30"/>
      <c r="H78" s="151" t="e">
        <f>#REF!*F78</f>
        <v>#REF!</v>
      </c>
      <c r="I78" s="151" t="e">
        <f t="shared" si="5"/>
        <v>#REF!</v>
      </c>
    </row>
    <row r="79" spans="1:14" ht="15" customHeight="1" x14ac:dyDescent="0.25">
      <c r="A79" s="27"/>
      <c r="C79" s="188"/>
      <c r="D79" s="228"/>
      <c r="E79" s="229"/>
      <c r="F79" s="215"/>
      <c r="G79" s="30"/>
      <c r="H79" s="151" t="e">
        <f>#REF!*F79</f>
        <v>#REF!</v>
      </c>
      <c r="I79" s="151" t="e">
        <f t="shared" si="5"/>
        <v>#REF!</v>
      </c>
    </row>
    <row r="80" spans="1:14" ht="15" customHeight="1" x14ac:dyDescent="0.25">
      <c r="A80" s="27"/>
      <c r="C80" s="188"/>
      <c r="D80" s="228"/>
      <c r="E80" s="229"/>
      <c r="F80" s="215"/>
      <c r="G80" s="30"/>
      <c r="H80" s="151" t="e">
        <f>#REF!*F80</f>
        <v>#REF!</v>
      </c>
      <c r="I80" s="151" t="e">
        <f t="shared" si="5"/>
        <v>#REF!</v>
      </c>
    </row>
    <row r="81" spans="1:9" ht="15" customHeight="1" x14ac:dyDescent="0.25">
      <c r="A81" s="27"/>
      <c r="C81" s="188"/>
      <c r="D81" s="228"/>
      <c r="E81" s="229"/>
      <c r="F81" s="224"/>
      <c r="G81" s="30" t="e">
        <f>#REF!*F81</f>
        <v>#REF!</v>
      </c>
      <c r="H81" s="151" t="e">
        <f>#REF!*F81</f>
        <v>#REF!</v>
      </c>
      <c r="I81" s="151" t="e">
        <f t="shared" si="5"/>
        <v>#REF!</v>
      </c>
    </row>
    <row r="82" spans="1:9" ht="15" customHeight="1" x14ac:dyDescent="0.25">
      <c r="A82" s="27"/>
      <c r="C82" s="188"/>
      <c r="D82" s="228"/>
      <c r="E82" s="229"/>
      <c r="F82" s="215"/>
      <c r="G82" s="30"/>
      <c r="H82" s="151" t="e">
        <f>#REF!*F82</f>
        <v>#REF!</v>
      </c>
      <c r="I82" s="151" t="e">
        <f t="shared" si="5"/>
        <v>#REF!</v>
      </c>
    </row>
    <row r="83" spans="1:9" ht="15" customHeight="1" x14ac:dyDescent="0.25">
      <c r="A83" s="27"/>
      <c r="C83" s="188"/>
      <c r="D83" s="228"/>
      <c r="E83" s="229"/>
      <c r="F83" s="215"/>
      <c r="G83" s="30"/>
      <c r="H83" s="151" t="e">
        <f>#REF!*F83</f>
        <v>#REF!</v>
      </c>
      <c r="I83" s="151" t="e">
        <f t="shared" si="5"/>
        <v>#REF!</v>
      </c>
    </row>
    <row r="84" spans="1:9" ht="15" customHeight="1" x14ac:dyDescent="0.25">
      <c r="A84" s="27"/>
      <c r="C84" s="188"/>
      <c r="D84" s="228"/>
      <c r="E84" s="229"/>
      <c r="F84" s="215"/>
      <c r="G84" s="30"/>
      <c r="H84" s="151" t="e">
        <f>#REF!*F84</f>
        <v>#REF!</v>
      </c>
      <c r="I84" s="151" t="e">
        <f t="shared" si="5"/>
        <v>#REF!</v>
      </c>
    </row>
    <row r="85" spans="1:9" ht="15" customHeight="1" x14ac:dyDescent="0.25">
      <c r="A85" s="27"/>
      <c r="C85" s="188"/>
      <c r="D85" s="228"/>
      <c r="E85" s="229"/>
      <c r="F85" s="215"/>
      <c r="G85" s="30"/>
      <c r="H85" s="151" t="e">
        <f>#REF!*F85</f>
        <v>#REF!</v>
      </c>
      <c r="I85" s="151" t="e">
        <f t="shared" si="5"/>
        <v>#REF!</v>
      </c>
    </row>
    <row r="86" spans="1:9" ht="15" customHeight="1" x14ac:dyDescent="0.25">
      <c r="A86" s="27"/>
      <c r="C86" s="188"/>
      <c r="D86" s="230"/>
      <c r="E86" s="229"/>
      <c r="F86" s="144"/>
      <c r="G86" s="30" t="e">
        <f>#REF!*F86</f>
        <v>#REF!</v>
      </c>
      <c r="H86" s="151" t="e">
        <f>#REF!*F86</f>
        <v>#REF!</v>
      </c>
      <c r="I86" s="151" t="e">
        <f t="shared" si="5"/>
        <v>#REF!</v>
      </c>
    </row>
    <row r="87" spans="1:9" ht="15" customHeight="1" x14ac:dyDescent="0.25">
      <c r="A87" s="27"/>
      <c r="C87" s="188"/>
      <c r="D87" s="228"/>
      <c r="E87" s="229"/>
      <c r="F87" s="215"/>
      <c r="G87" s="30"/>
      <c r="H87" s="151" t="e">
        <f>#REF!*F87</f>
        <v>#REF!</v>
      </c>
      <c r="I87" s="151" t="e">
        <f t="shared" si="5"/>
        <v>#REF!</v>
      </c>
    </row>
    <row r="88" spans="1:9" ht="15" customHeight="1" x14ac:dyDescent="0.25">
      <c r="A88" s="27"/>
      <c r="C88" s="188"/>
      <c r="D88" s="228"/>
      <c r="E88" s="229"/>
      <c r="F88" s="224"/>
      <c r="G88" s="30" t="e">
        <f>#REF!*F88</f>
        <v>#REF!</v>
      </c>
      <c r="H88" s="151" t="e">
        <f>#REF!*F88</f>
        <v>#REF!</v>
      </c>
      <c r="I88" s="151" t="e">
        <f t="shared" si="5"/>
        <v>#REF!</v>
      </c>
    </row>
    <row r="89" spans="1:9" ht="15" customHeight="1" x14ac:dyDescent="0.25">
      <c r="A89" s="27"/>
      <c r="C89" s="188"/>
      <c r="D89" s="228"/>
      <c r="E89" s="229"/>
      <c r="F89" s="215"/>
      <c r="G89" s="30"/>
      <c r="H89" s="151" t="e">
        <f>#REF!*F89</f>
        <v>#REF!</v>
      </c>
      <c r="I89" s="151" t="e">
        <f t="shared" si="5"/>
        <v>#REF!</v>
      </c>
    </row>
    <row r="90" spans="1:9" ht="15" customHeight="1" x14ac:dyDescent="0.25">
      <c r="A90" s="184"/>
      <c r="C90" s="188"/>
      <c r="D90" s="228"/>
      <c r="E90" s="229"/>
      <c r="F90" s="224"/>
      <c r="G90" s="30" t="e">
        <f>#REF!*F90</f>
        <v>#REF!</v>
      </c>
      <c r="H90" s="151" t="e">
        <f>#REF!*F90</f>
        <v>#REF!</v>
      </c>
      <c r="I90" s="151" t="e">
        <f t="shared" si="5"/>
        <v>#REF!</v>
      </c>
    </row>
    <row r="91" spans="1:9" ht="15" customHeight="1" x14ac:dyDescent="0.25">
      <c r="A91" s="27"/>
      <c r="C91" s="188"/>
      <c r="D91" s="228"/>
      <c r="E91" s="229"/>
      <c r="F91" s="215"/>
      <c r="G91" s="30"/>
      <c r="H91" s="151" t="e">
        <f>#REF!*F91</f>
        <v>#REF!</v>
      </c>
      <c r="I91" s="151" t="e">
        <f t="shared" si="5"/>
        <v>#REF!</v>
      </c>
    </row>
    <row r="92" spans="1:9" ht="15" customHeight="1" x14ac:dyDescent="0.25">
      <c r="A92" s="27"/>
      <c r="C92" s="188"/>
      <c r="D92" s="228"/>
      <c r="E92" s="229"/>
      <c r="F92" s="215"/>
      <c r="G92" s="30"/>
      <c r="H92" s="151" t="e">
        <f>#REF!*F92</f>
        <v>#REF!</v>
      </c>
      <c r="I92" s="151" t="e">
        <f t="shared" si="5"/>
        <v>#REF!</v>
      </c>
    </row>
    <row r="93" spans="1:9" ht="15" customHeight="1" x14ac:dyDescent="0.25">
      <c r="A93" s="27"/>
      <c r="C93" s="188"/>
      <c r="D93" s="228"/>
      <c r="E93" s="229"/>
      <c r="F93" s="215"/>
      <c r="G93" s="30"/>
      <c r="H93" s="151" t="e">
        <f>#REF!*F93</f>
        <v>#REF!</v>
      </c>
      <c r="I93" s="151" t="e">
        <f t="shared" si="5"/>
        <v>#REF!</v>
      </c>
    </row>
    <row r="94" spans="1:9" ht="15" customHeight="1" x14ac:dyDescent="0.25">
      <c r="A94" s="27"/>
      <c r="C94" s="188"/>
      <c r="D94" s="228"/>
      <c r="E94" s="229"/>
      <c r="F94" s="215"/>
      <c r="G94" s="30"/>
      <c r="H94" s="151" t="e">
        <f>#REF!*F94</f>
        <v>#REF!</v>
      </c>
      <c r="I94" s="151" t="e">
        <f t="shared" si="5"/>
        <v>#REF!</v>
      </c>
    </row>
    <row r="95" spans="1:9" ht="15" customHeight="1" x14ac:dyDescent="0.25">
      <c r="A95" s="27"/>
      <c r="C95" s="188"/>
      <c r="D95" s="228"/>
      <c r="E95" s="229"/>
      <c r="F95" s="215"/>
      <c r="G95" s="30"/>
      <c r="H95" s="151" t="e">
        <f>#REF!*F95</f>
        <v>#REF!</v>
      </c>
      <c r="I95" s="151" t="e">
        <f t="shared" si="5"/>
        <v>#REF!</v>
      </c>
    </row>
    <row r="96" spans="1:9" ht="15" customHeight="1" x14ac:dyDescent="0.25">
      <c r="A96" s="27"/>
      <c r="C96" s="188"/>
      <c r="D96" s="228"/>
      <c r="E96" s="229"/>
      <c r="F96" s="215"/>
      <c r="G96" s="30"/>
      <c r="H96" s="151" t="e">
        <f>#REF!*F96</f>
        <v>#REF!</v>
      </c>
      <c r="I96" s="151" t="e">
        <f t="shared" si="5"/>
        <v>#REF!</v>
      </c>
    </row>
    <row r="97" spans="1:9" ht="15" customHeight="1" x14ac:dyDescent="0.25">
      <c r="A97" s="27"/>
      <c r="C97" s="188"/>
      <c r="D97" s="228"/>
      <c r="E97" s="229"/>
      <c r="F97" s="215"/>
      <c r="G97" s="30"/>
      <c r="H97" s="151" t="e">
        <f>#REF!*F97</f>
        <v>#REF!</v>
      </c>
      <c r="I97" s="151" t="e">
        <f t="shared" si="5"/>
        <v>#REF!</v>
      </c>
    </row>
    <row r="98" spans="1:9" ht="15" customHeight="1" x14ac:dyDescent="0.25">
      <c r="A98" s="27"/>
      <c r="C98" s="188"/>
      <c r="D98" s="228"/>
      <c r="E98" s="229"/>
      <c r="F98" s="215"/>
      <c r="G98" s="30"/>
      <c r="H98" s="151" t="e">
        <f>#REF!*F98</f>
        <v>#REF!</v>
      </c>
      <c r="I98" s="151" t="e">
        <f t="shared" si="5"/>
        <v>#REF!</v>
      </c>
    </row>
    <row r="99" spans="1:9" ht="15" customHeight="1" x14ac:dyDescent="0.25">
      <c r="A99" s="27"/>
      <c r="C99" s="188"/>
      <c r="D99" s="228"/>
      <c r="E99" s="229"/>
      <c r="F99" s="215"/>
      <c r="G99" s="30"/>
      <c r="H99" s="151" t="e">
        <f>#REF!*F99</f>
        <v>#REF!</v>
      </c>
      <c r="I99" s="151" t="e">
        <f t="shared" si="5"/>
        <v>#REF!</v>
      </c>
    </row>
    <row r="100" spans="1:9" ht="15" customHeight="1" x14ac:dyDescent="0.25">
      <c r="A100" s="27"/>
      <c r="C100" s="188"/>
      <c r="D100" s="228"/>
      <c r="E100" s="229"/>
      <c r="F100" s="215"/>
      <c r="G100" s="30"/>
      <c r="H100" s="151" t="e">
        <f>#REF!*F100</f>
        <v>#REF!</v>
      </c>
      <c r="I100" s="151" t="e">
        <f t="shared" si="5"/>
        <v>#REF!</v>
      </c>
    </row>
    <row r="101" spans="1:9" ht="15" customHeight="1" x14ac:dyDescent="0.25">
      <c r="A101" s="27"/>
      <c r="C101" s="188"/>
      <c r="D101" s="228"/>
      <c r="E101" s="229"/>
      <c r="F101" s="215"/>
      <c r="G101" s="30"/>
      <c r="H101" s="151" t="e">
        <f>#REF!*F101</f>
        <v>#REF!</v>
      </c>
      <c r="I101" s="151" t="e">
        <f t="shared" si="5"/>
        <v>#REF!</v>
      </c>
    </row>
    <row r="102" spans="1:9" ht="15" customHeight="1" x14ac:dyDescent="0.25">
      <c r="A102" s="27"/>
      <c r="C102" s="188"/>
      <c r="D102" s="228"/>
      <c r="E102" s="229"/>
      <c r="F102" s="215"/>
      <c r="G102" s="30"/>
      <c r="H102" s="151" t="e">
        <f>#REF!*F102</f>
        <v>#REF!</v>
      </c>
      <c r="I102" s="151" t="e">
        <f t="shared" si="5"/>
        <v>#REF!</v>
      </c>
    </row>
    <row r="103" spans="1:9" ht="15" customHeight="1" x14ac:dyDescent="0.25">
      <c r="A103" s="27"/>
      <c r="C103" s="188"/>
      <c r="D103" s="219"/>
      <c r="E103" s="229"/>
      <c r="F103" s="215"/>
      <c r="G103" s="30"/>
      <c r="H103" s="151" t="e">
        <f>#REF!*F103</f>
        <v>#REF!</v>
      </c>
      <c r="I103" s="151" t="e">
        <f t="shared" si="5"/>
        <v>#REF!</v>
      </c>
    </row>
    <row r="104" spans="1:9" ht="15" customHeight="1" x14ac:dyDescent="0.25">
      <c r="A104" s="27"/>
      <c r="C104" s="188"/>
      <c r="D104" s="219"/>
      <c r="E104" s="229"/>
      <c r="F104" s="215"/>
      <c r="G104" s="30"/>
      <c r="H104" s="151" t="e">
        <f>#REF!*F104</f>
        <v>#REF!</v>
      </c>
      <c r="I104" s="151" t="e">
        <f t="shared" si="5"/>
        <v>#REF!</v>
      </c>
    </row>
    <row r="105" spans="1:9" ht="15" customHeight="1" x14ac:dyDescent="0.25">
      <c r="A105" s="27"/>
      <c r="C105" s="188"/>
      <c r="D105" s="219"/>
      <c r="E105" s="229"/>
      <c r="F105" s="215"/>
      <c r="G105" s="30"/>
      <c r="H105" s="151" t="e">
        <f>#REF!*F105</f>
        <v>#REF!</v>
      </c>
      <c r="I105" s="151" t="e">
        <f t="shared" si="5"/>
        <v>#REF!</v>
      </c>
    </row>
    <row r="106" spans="1:9" ht="15" customHeight="1" x14ac:dyDescent="0.25">
      <c r="A106" s="27"/>
      <c r="C106" s="188"/>
      <c r="D106" s="219"/>
      <c r="E106" s="229"/>
      <c r="F106" s="215"/>
      <c r="G106" s="30"/>
      <c r="H106" s="151" t="e">
        <f>#REF!*F106</f>
        <v>#REF!</v>
      </c>
      <c r="I106" s="151" t="e">
        <f t="shared" si="5"/>
        <v>#REF!</v>
      </c>
    </row>
    <row r="107" spans="1:9" ht="15" customHeight="1" x14ac:dyDescent="0.25">
      <c r="A107" s="27"/>
      <c r="C107" s="188"/>
      <c r="D107" s="219"/>
      <c r="E107" s="6"/>
      <c r="F107" s="215"/>
      <c r="G107" s="30"/>
      <c r="H107" s="151" t="e">
        <f>#REF!*F107</f>
        <v>#REF!</v>
      </c>
      <c r="I107" s="151" t="e">
        <f t="shared" si="5"/>
        <v>#REF!</v>
      </c>
    </row>
    <row r="108" spans="1:9" ht="15" customHeight="1" x14ac:dyDescent="0.25">
      <c r="A108" s="27"/>
      <c r="C108" s="188"/>
      <c r="D108" s="219"/>
      <c r="E108" s="6"/>
      <c r="F108" s="215"/>
      <c r="G108" s="30"/>
      <c r="H108" s="151" t="e">
        <f>#REF!*F108</f>
        <v>#REF!</v>
      </c>
      <c r="I108" s="151" t="e">
        <f t="shared" si="5"/>
        <v>#REF!</v>
      </c>
    </row>
    <row r="109" spans="1:9" ht="15" customHeight="1" x14ac:dyDescent="0.25">
      <c r="A109" s="27"/>
      <c r="C109" s="188"/>
      <c r="D109" s="219"/>
      <c r="E109" s="6"/>
      <c r="F109" s="215"/>
      <c r="G109" s="30"/>
      <c r="H109" s="151" t="e">
        <f>#REF!*F109</f>
        <v>#REF!</v>
      </c>
      <c r="I109" s="151" t="e">
        <f t="shared" si="5"/>
        <v>#REF!</v>
      </c>
    </row>
    <row r="110" spans="1:9" ht="15" customHeight="1" x14ac:dyDescent="0.25">
      <c r="A110" s="27"/>
      <c r="C110" s="188"/>
      <c r="D110" s="219"/>
      <c r="E110" s="6"/>
      <c r="F110" s="215"/>
      <c r="G110" s="30"/>
      <c r="H110" s="151" t="e">
        <f>#REF!*F110</f>
        <v>#REF!</v>
      </c>
      <c r="I110" s="151" t="e">
        <f t="shared" si="5"/>
        <v>#REF!</v>
      </c>
    </row>
    <row r="111" spans="1:9" ht="15" customHeight="1" x14ac:dyDescent="0.25">
      <c r="A111" s="27"/>
      <c r="C111" s="188"/>
      <c r="D111" s="219"/>
      <c r="E111" s="6"/>
      <c r="F111" s="215"/>
      <c r="G111" s="30"/>
      <c r="H111" s="151" t="e">
        <f>#REF!*F111</f>
        <v>#REF!</v>
      </c>
      <c r="I111" s="151" t="e">
        <f t="shared" si="5"/>
        <v>#REF!</v>
      </c>
    </row>
    <row r="112" spans="1:9" ht="15" customHeight="1" x14ac:dyDescent="0.25">
      <c r="A112" s="27"/>
      <c r="C112" s="188"/>
      <c r="D112" s="219"/>
      <c r="E112" s="6"/>
      <c r="F112" s="215"/>
      <c r="G112" s="30"/>
      <c r="H112" s="151" t="e">
        <f>#REF!*F112</f>
        <v>#REF!</v>
      </c>
      <c r="I112" s="151" t="e">
        <f t="shared" si="5"/>
        <v>#REF!</v>
      </c>
    </row>
    <row r="113" spans="1:9" ht="15" customHeight="1" thickBot="1" x14ac:dyDescent="0.3">
      <c r="A113" s="27"/>
      <c r="C113" s="188"/>
      <c r="D113" s="219"/>
      <c r="E113" s="6"/>
      <c r="F113" s="215"/>
      <c r="G113" s="30"/>
      <c r="H113" s="151" t="e">
        <f>#REF!*F113</f>
        <v>#REF!</v>
      </c>
      <c r="I113" s="30"/>
    </row>
    <row r="114" spans="1:9" ht="15" customHeight="1" thickBot="1" x14ac:dyDescent="0.3">
      <c r="A114" s="44">
        <v>1400</v>
      </c>
      <c r="B114" s="96" t="s">
        <v>38</v>
      </c>
      <c r="C114" s="45"/>
      <c r="D114" s="139"/>
      <c r="E114" s="231"/>
      <c r="F114" s="231"/>
      <c r="G114" s="231" t="e">
        <f t="shared" ref="G114:I114" si="6">SUM(G64:G113)</f>
        <v>#REF!</v>
      </c>
      <c r="H114" s="231" t="e">
        <f t="shared" si="6"/>
        <v>#REF!</v>
      </c>
      <c r="I114" s="231" t="e">
        <f t="shared" si="6"/>
        <v>#REF!</v>
      </c>
    </row>
  </sheetData>
  <mergeCells count="11">
    <mergeCell ref="A1:E1"/>
    <mergeCell ref="A58:E58"/>
    <mergeCell ref="A3:E3"/>
    <mergeCell ref="A60:E60"/>
    <mergeCell ref="D5:D6"/>
    <mergeCell ref="E5:E6"/>
    <mergeCell ref="F5:F6"/>
    <mergeCell ref="G5:I5"/>
    <mergeCell ref="D62:D63"/>
    <mergeCell ref="E62:E63"/>
    <mergeCell ref="G62:I62"/>
  </mergeCells>
  <phoneticPr fontId="9" type="noConversion"/>
  <pageMargins left="0.70866141732283472" right="0.47244094488188981" top="0.98425196850393704" bottom="0.74803149606299213" header="0.23622047244094491" footer="0.31496062992125984"/>
  <pageSetup paperSize="9" scale="43" firstPageNumber="12" fitToHeight="2" orientation="portrait" r:id="rId1"/>
  <headerFooter>
    <oddHeader>&amp;L&amp;G&amp;R
The Contract Part 2
Bill of Quantities
UPGRADING OF GRAVEL ROADS IN POORTJIE, PHASE C
Contract No.: JRA/21/19</oddHeader>
    <oddFooter>&amp;C2/2.&amp;P</oddFooter>
  </headerFooter>
  <rowBreaks count="1" manualBreakCount="1">
    <brk id="57" max="16383" man="1"/>
  </rowBreaks>
  <colBreaks count="1" manualBreakCount="1">
    <brk id="9" max="113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tabColor rgb="FFFFFF00"/>
  </sheetPr>
  <dimension ref="A1:H57"/>
  <sheetViews>
    <sheetView view="pageBreakPreview" zoomScale="80" zoomScaleNormal="100" zoomScaleSheetLayoutView="80" workbookViewId="0">
      <pane ySplit="6" topLeftCell="A7" activePane="bottomLeft" state="frozen"/>
      <selection pane="bottomLeft" activeCell="L13" sqref="L13"/>
    </sheetView>
  </sheetViews>
  <sheetFormatPr defaultColWidth="9.109375" defaultRowHeight="13.2" x14ac:dyDescent="0.25"/>
  <cols>
    <col min="1" max="1" width="7.88671875" style="287" customWidth="1"/>
    <col min="2" max="2" width="49.33203125" style="287" customWidth="1"/>
    <col min="3" max="3" width="8.44140625" style="287" customWidth="1"/>
    <col min="4" max="5" width="12.109375" style="287" customWidth="1"/>
    <col min="6" max="6" width="11.33203125" style="287" customWidth="1"/>
    <col min="7" max="7" width="9.109375" style="287"/>
    <col min="8" max="8" width="49.6640625" style="287" customWidth="1"/>
    <col min="9" max="16384" width="9.109375" style="287"/>
  </cols>
  <sheetData>
    <row r="1" spans="1:8" s="3" customFormat="1" ht="30" customHeight="1" thickBot="1" x14ac:dyDescent="0.3">
      <c r="A1" s="466"/>
      <c r="B1" s="466"/>
      <c r="C1" s="466"/>
      <c r="D1" s="466"/>
      <c r="E1" s="466"/>
    </row>
    <row r="2" spans="1:8" ht="15" customHeight="1" x14ac:dyDescent="0.25">
      <c r="A2" s="285"/>
      <c r="B2" s="286"/>
      <c r="C2" s="286"/>
      <c r="D2" s="286"/>
      <c r="E2" s="286"/>
      <c r="F2" s="286"/>
    </row>
    <row r="3" spans="1:8" ht="15" customHeight="1" x14ac:dyDescent="0.25">
      <c r="A3" s="488" t="s">
        <v>91</v>
      </c>
      <c r="B3" s="489"/>
      <c r="C3" s="288"/>
      <c r="D3" s="4"/>
      <c r="E3" s="94"/>
    </row>
    <row r="4" spans="1:8" ht="15" customHeight="1" thickBot="1" x14ac:dyDescent="0.3">
      <c r="A4" s="131"/>
      <c r="B4" s="128"/>
      <c r="C4" s="289"/>
      <c r="D4" s="83"/>
      <c r="E4" s="290"/>
      <c r="F4" s="291"/>
    </row>
    <row r="5" spans="1:8" ht="17.25" customHeight="1" x14ac:dyDescent="0.25">
      <c r="A5" s="80" t="s">
        <v>2</v>
      </c>
      <c r="B5" s="82" t="s">
        <v>3</v>
      </c>
      <c r="C5" s="484" t="s">
        <v>4</v>
      </c>
      <c r="D5" s="482" t="str">
        <f>'1400'!D5</f>
        <v>QUANTITY</v>
      </c>
      <c r="E5" s="484" t="str">
        <f>'1400'!E5</f>
        <v>RATE</v>
      </c>
      <c r="F5" s="482" t="str">
        <f>'1400'!F5</f>
        <v>AMOUNT</v>
      </c>
      <c r="G5" s="292"/>
    </row>
    <row r="6" spans="1:8" ht="14.4" thickBot="1" x14ac:dyDescent="0.3">
      <c r="A6" s="39" t="s">
        <v>29</v>
      </c>
      <c r="B6" s="38"/>
      <c r="C6" s="485"/>
      <c r="D6" s="483"/>
      <c r="E6" s="485"/>
      <c r="F6" s="483"/>
      <c r="G6" s="293"/>
    </row>
    <row r="7" spans="1:8" ht="15" customHeight="1" x14ac:dyDescent="0.25">
      <c r="A7" s="109" t="s">
        <v>294</v>
      </c>
      <c r="B7" s="294" t="s">
        <v>189</v>
      </c>
      <c r="C7" s="43"/>
      <c r="D7" s="77"/>
      <c r="E7" s="26"/>
      <c r="F7" s="26"/>
    </row>
    <row r="8" spans="1:8" ht="15" customHeight="1" x14ac:dyDescent="0.25">
      <c r="A8" s="26"/>
      <c r="B8" s="77"/>
      <c r="C8" s="26"/>
      <c r="D8" s="77"/>
      <c r="E8" s="295"/>
      <c r="F8" s="295"/>
    </row>
    <row r="9" spans="1:8" ht="15" customHeight="1" x14ac:dyDescent="0.25">
      <c r="A9" s="127" t="s">
        <v>295</v>
      </c>
      <c r="B9" s="294" t="s">
        <v>24</v>
      </c>
      <c r="C9" s="30"/>
      <c r="D9" s="4"/>
      <c r="E9" s="28"/>
      <c r="F9" s="28"/>
    </row>
    <row r="10" spans="1:8" ht="15" customHeight="1" x14ac:dyDescent="0.25">
      <c r="A10" s="27"/>
      <c r="B10" s="294"/>
      <c r="C10" s="30"/>
      <c r="D10" s="4"/>
      <c r="E10" s="28"/>
      <c r="F10" s="28"/>
    </row>
    <row r="11" spans="1:8" ht="15" customHeight="1" x14ac:dyDescent="0.25">
      <c r="A11" s="27"/>
      <c r="B11" s="90" t="s">
        <v>167</v>
      </c>
      <c r="C11" s="30" t="s">
        <v>87</v>
      </c>
      <c r="D11" s="296">
        <v>0.1</v>
      </c>
      <c r="E11" s="297"/>
      <c r="F11" s="297"/>
      <c r="H11" s="298"/>
    </row>
    <row r="12" spans="1:8" ht="15" customHeight="1" x14ac:dyDescent="0.25">
      <c r="A12" s="27"/>
      <c r="B12" s="90"/>
      <c r="C12" s="30"/>
      <c r="D12" s="4"/>
      <c r="E12" s="297"/>
      <c r="F12" s="28"/>
      <c r="G12" s="298"/>
    </row>
    <row r="13" spans="1:8" ht="15" customHeight="1" x14ac:dyDescent="0.25">
      <c r="A13" s="127" t="s">
        <v>296</v>
      </c>
      <c r="B13" s="294" t="s">
        <v>25</v>
      </c>
      <c r="C13" s="30"/>
      <c r="D13" s="4"/>
      <c r="E13" s="297"/>
      <c r="F13" s="28"/>
    </row>
    <row r="14" spans="1:8" ht="15" customHeight="1" x14ac:dyDescent="0.25">
      <c r="A14" s="27"/>
      <c r="B14" s="90"/>
      <c r="C14" s="30"/>
      <c r="D14" s="4"/>
      <c r="E14" s="297"/>
      <c r="F14" s="28"/>
    </row>
    <row r="15" spans="1:8" ht="15" customHeight="1" x14ac:dyDescent="0.25">
      <c r="A15" s="27"/>
      <c r="B15" s="7" t="s">
        <v>247</v>
      </c>
      <c r="C15" s="30" t="s">
        <v>6</v>
      </c>
      <c r="D15" s="99">
        <v>1</v>
      </c>
      <c r="E15" s="297"/>
      <c r="F15" s="297"/>
    </row>
    <row r="16" spans="1:8" ht="15" customHeight="1" x14ac:dyDescent="0.25">
      <c r="A16" s="27"/>
      <c r="B16" s="7"/>
      <c r="C16" s="30"/>
      <c r="D16" s="99"/>
      <c r="E16" s="297"/>
      <c r="F16" s="28"/>
    </row>
    <row r="17" spans="1:7" ht="15" customHeight="1" x14ac:dyDescent="0.25">
      <c r="A17" s="27"/>
      <c r="B17" s="7" t="s">
        <v>248</v>
      </c>
      <c r="C17" s="30" t="s">
        <v>6</v>
      </c>
      <c r="D17" s="99">
        <v>1</v>
      </c>
      <c r="E17" s="297"/>
      <c r="F17" s="297"/>
    </row>
    <row r="18" spans="1:7" ht="15" customHeight="1" x14ac:dyDescent="0.25">
      <c r="A18" s="27"/>
      <c r="B18" s="7"/>
      <c r="C18" s="30"/>
      <c r="D18" s="99"/>
      <c r="E18" s="297"/>
      <c r="F18" s="28"/>
    </row>
    <row r="19" spans="1:7" ht="15" customHeight="1" x14ac:dyDescent="0.25">
      <c r="A19" s="127" t="s">
        <v>297</v>
      </c>
      <c r="B19" s="94" t="s">
        <v>238</v>
      </c>
      <c r="C19" s="30" t="s">
        <v>27</v>
      </c>
      <c r="D19" s="299">
        <v>50</v>
      </c>
      <c r="E19" s="297"/>
      <c r="F19" s="144"/>
    </row>
    <row r="20" spans="1:7" ht="15" customHeight="1" x14ac:dyDescent="0.25">
      <c r="A20" s="27"/>
      <c r="B20" s="94" t="s">
        <v>239</v>
      </c>
      <c r="C20" s="30"/>
      <c r="D20" s="299"/>
      <c r="E20" s="297"/>
      <c r="F20" s="197"/>
    </row>
    <row r="21" spans="1:7" ht="15" customHeight="1" x14ac:dyDescent="0.25">
      <c r="A21" s="27"/>
      <c r="B21" s="7"/>
      <c r="C21" s="105"/>
      <c r="D21" s="299"/>
      <c r="E21" s="297"/>
      <c r="F21" s="197"/>
    </row>
    <row r="22" spans="1:7" ht="15" customHeight="1" x14ac:dyDescent="0.25">
      <c r="A22" s="127" t="s">
        <v>298</v>
      </c>
      <c r="B22" s="94" t="s">
        <v>48</v>
      </c>
      <c r="C22" s="30"/>
      <c r="D22" s="99"/>
      <c r="E22" s="297"/>
      <c r="F22" s="197"/>
    </row>
    <row r="23" spans="1:7" ht="15" customHeight="1" x14ac:dyDescent="0.25">
      <c r="A23" s="27"/>
      <c r="B23" s="7"/>
      <c r="C23" s="30"/>
      <c r="D23" s="99"/>
      <c r="E23" s="297"/>
      <c r="F23" s="197"/>
    </row>
    <row r="24" spans="1:7" ht="15" customHeight="1" x14ac:dyDescent="0.25">
      <c r="A24" s="27"/>
      <c r="B24" s="7" t="s">
        <v>49</v>
      </c>
      <c r="C24" s="30" t="s">
        <v>11</v>
      </c>
      <c r="D24" s="99">
        <v>50</v>
      </c>
      <c r="E24" s="297"/>
      <c r="F24" s="144"/>
    </row>
    <row r="25" spans="1:7" ht="15" customHeight="1" x14ac:dyDescent="0.25">
      <c r="A25" s="27"/>
      <c r="B25" s="7"/>
      <c r="C25" s="30"/>
      <c r="D25" s="99"/>
      <c r="E25" s="297"/>
      <c r="F25" s="197"/>
    </row>
    <row r="26" spans="1:7" ht="15" customHeight="1" x14ac:dyDescent="0.25">
      <c r="A26" s="27"/>
      <c r="B26" s="7" t="s">
        <v>50</v>
      </c>
      <c r="C26" s="30" t="s">
        <v>11</v>
      </c>
      <c r="D26" s="99">
        <v>1</v>
      </c>
      <c r="E26" s="297"/>
      <c r="F26" s="144"/>
    </row>
    <row r="27" spans="1:7" ht="15" customHeight="1" x14ac:dyDescent="0.25">
      <c r="A27" s="27"/>
      <c r="B27" s="7"/>
      <c r="C27" s="30"/>
      <c r="D27" s="99"/>
      <c r="E27" s="297"/>
      <c r="F27" s="197"/>
    </row>
    <row r="28" spans="1:7" ht="15" customHeight="1" x14ac:dyDescent="0.25">
      <c r="A28" s="27"/>
      <c r="B28" s="7"/>
      <c r="C28" s="30"/>
      <c r="D28" s="99"/>
      <c r="E28" s="297"/>
      <c r="F28" s="28"/>
    </row>
    <row r="29" spans="1:7" ht="15" customHeight="1" x14ac:dyDescent="0.25">
      <c r="A29" s="27" t="s">
        <v>169</v>
      </c>
      <c r="B29" s="94" t="s">
        <v>170</v>
      </c>
      <c r="C29" s="30" t="s">
        <v>12</v>
      </c>
      <c r="D29" s="99">
        <v>6</v>
      </c>
      <c r="E29" s="297"/>
      <c r="F29" s="297"/>
      <c r="G29" s="298"/>
    </row>
    <row r="30" spans="1:7" ht="15" customHeight="1" x14ac:dyDescent="0.25">
      <c r="A30" s="28"/>
      <c r="B30" s="3"/>
      <c r="C30" s="30"/>
      <c r="D30" s="3"/>
      <c r="E30" s="297"/>
      <c r="F30" s="28"/>
    </row>
    <row r="31" spans="1:7" ht="15" customHeight="1" x14ac:dyDescent="0.25">
      <c r="A31" s="28"/>
      <c r="B31" s="3"/>
      <c r="C31" s="30"/>
      <c r="D31" s="3"/>
      <c r="E31" s="297"/>
      <c r="F31" s="28"/>
    </row>
    <row r="32" spans="1:7" ht="15" customHeight="1" x14ac:dyDescent="0.25">
      <c r="A32" s="28"/>
      <c r="B32" s="3"/>
      <c r="C32" s="28"/>
      <c r="D32" s="3"/>
      <c r="E32" s="297"/>
      <c r="F32" s="28"/>
    </row>
    <row r="33" spans="1:6" ht="15" customHeight="1" x14ac:dyDescent="0.25">
      <c r="A33" s="28"/>
      <c r="B33" s="3"/>
      <c r="C33" s="28"/>
      <c r="D33" s="3"/>
      <c r="E33" s="297"/>
      <c r="F33" s="28"/>
    </row>
    <row r="34" spans="1:6" ht="15" customHeight="1" x14ac:dyDescent="0.25">
      <c r="A34" s="28"/>
      <c r="B34" s="3"/>
      <c r="C34" s="28"/>
      <c r="D34" s="3"/>
      <c r="E34" s="297"/>
      <c r="F34" s="28"/>
    </row>
    <row r="35" spans="1:6" ht="15" customHeight="1" x14ac:dyDescent="0.25">
      <c r="A35" s="28"/>
      <c r="B35" s="3"/>
      <c r="C35" s="28"/>
      <c r="D35" s="3"/>
      <c r="E35" s="297"/>
      <c r="F35" s="28"/>
    </row>
    <row r="36" spans="1:6" ht="15" customHeight="1" x14ac:dyDescent="0.25">
      <c r="A36" s="28"/>
      <c r="B36" s="3"/>
      <c r="C36" s="28"/>
      <c r="D36" s="3"/>
      <c r="E36" s="297"/>
      <c r="F36" s="28"/>
    </row>
    <row r="37" spans="1:6" ht="15" customHeight="1" x14ac:dyDescent="0.25">
      <c r="A37" s="28"/>
      <c r="B37" s="3"/>
      <c r="C37" s="28"/>
      <c r="D37" s="3"/>
      <c r="E37" s="297"/>
      <c r="F37" s="28"/>
    </row>
    <row r="38" spans="1:6" ht="15" customHeight="1" x14ac:dyDescent="0.25">
      <c r="A38" s="28"/>
      <c r="B38" s="3"/>
      <c r="C38" s="28"/>
      <c r="D38" s="3"/>
      <c r="E38" s="297"/>
      <c r="F38" s="28"/>
    </row>
    <row r="39" spans="1:6" ht="15" customHeight="1" x14ac:dyDescent="0.25">
      <c r="A39" s="28"/>
      <c r="B39" s="3"/>
      <c r="C39" s="28"/>
      <c r="D39" s="3"/>
      <c r="E39" s="297"/>
      <c r="F39" s="28"/>
    </row>
    <row r="40" spans="1:6" ht="15" customHeight="1" x14ac:dyDescent="0.25">
      <c r="A40" s="28"/>
      <c r="B40" s="3"/>
      <c r="C40" s="28"/>
      <c r="D40" s="3"/>
      <c r="E40" s="297"/>
      <c r="F40" s="28"/>
    </row>
    <row r="41" spans="1:6" ht="15" customHeight="1" x14ac:dyDescent="0.25">
      <c r="A41" s="28"/>
      <c r="B41" s="3"/>
      <c r="C41" s="28"/>
      <c r="D41" s="3"/>
      <c r="E41" s="297"/>
      <c r="F41" s="28"/>
    </row>
    <row r="42" spans="1:6" ht="15" customHeight="1" x14ac:dyDescent="0.25">
      <c r="A42" s="28"/>
      <c r="B42" s="3"/>
      <c r="C42" s="28"/>
      <c r="D42" s="3"/>
      <c r="E42" s="297"/>
      <c r="F42" s="28"/>
    </row>
    <row r="43" spans="1:6" ht="15" customHeight="1" x14ac:dyDescent="0.25">
      <c r="A43" s="28"/>
      <c r="B43" s="3"/>
      <c r="C43" s="28"/>
      <c r="D43" s="3"/>
      <c r="E43" s="297"/>
      <c r="F43" s="28"/>
    </row>
    <row r="44" spans="1:6" ht="15" customHeight="1" x14ac:dyDescent="0.25">
      <c r="A44" s="28"/>
      <c r="B44" s="3"/>
      <c r="C44" s="28"/>
      <c r="D44" s="3"/>
      <c r="E44" s="297"/>
      <c r="F44" s="28"/>
    </row>
    <row r="45" spans="1:6" ht="15" customHeight="1" x14ac:dyDescent="0.25">
      <c r="A45" s="28"/>
      <c r="B45" s="3"/>
      <c r="C45" s="28"/>
      <c r="D45" s="3"/>
      <c r="E45" s="297"/>
      <c r="F45" s="28"/>
    </row>
    <row r="46" spans="1:6" ht="15" customHeight="1" x14ac:dyDescent="0.25">
      <c r="A46" s="28"/>
      <c r="B46" s="3"/>
      <c r="C46" s="28"/>
      <c r="D46" s="3"/>
      <c r="E46" s="297"/>
      <c r="F46" s="28"/>
    </row>
    <row r="47" spans="1:6" ht="15" customHeight="1" x14ac:dyDescent="0.25">
      <c r="A47" s="28"/>
      <c r="B47" s="3"/>
      <c r="C47" s="28"/>
      <c r="D47" s="3"/>
      <c r="E47" s="297"/>
      <c r="F47" s="28"/>
    </row>
    <row r="48" spans="1:6" ht="15" customHeight="1" x14ac:dyDescent="0.25">
      <c r="A48" s="28"/>
      <c r="B48" s="3"/>
      <c r="C48" s="28"/>
      <c r="D48" s="3"/>
      <c r="E48" s="297"/>
      <c r="F48" s="28"/>
    </row>
    <row r="49" spans="1:6" ht="15" customHeight="1" x14ac:dyDescent="0.25">
      <c r="A49" s="28"/>
      <c r="B49" s="3"/>
      <c r="C49" s="28"/>
      <c r="D49" s="3"/>
      <c r="E49" s="297"/>
      <c r="F49" s="28"/>
    </row>
    <row r="50" spans="1:6" ht="15" customHeight="1" x14ac:dyDescent="0.25">
      <c r="A50" s="28"/>
      <c r="B50" s="3"/>
      <c r="C50" s="28"/>
      <c r="D50" s="3"/>
      <c r="E50" s="297"/>
      <c r="F50" s="28"/>
    </row>
    <row r="51" spans="1:6" ht="15" customHeight="1" x14ac:dyDescent="0.25">
      <c r="A51" s="28"/>
      <c r="B51" s="3"/>
      <c r="C51" s="28"/>
      <c r="D51" s="3"/>
      <c r="E51" s="297"/>
      <c r="F51" s="28"/>
    </row>
    <row r="52" spans="1:6" ht="15" customHeight="1" x14ac:dyDescent="0.25">
      <c r="A52" s="28"/>
      <c r="B52" s="3"/>
      <c r="C52" s="28"/>
      <c r="D52" s="3"/>
      <c r="E52" s="297"/>
      <c r="F52" s="28"/>
    </row>
    <row r="53" spans="1:6" ht="15" customHeight="1" x14ac:dyDescent="0.25">
      <c r="A53" s="28"/>
      <c r="B53" s="3"/>
      <c r="C53" s="28"/>
      <c r="D53" s="3"/>
      <c r="E53" s="297"/>
      <c r="F53" s="28"/>
    </row>
    <row r="54" spans="1:6" ht="15" customHeight="1" x14ac:dyDescent="0.25">
      <c r="A54" s="28"/>
      <c r="B54" s="3"/>
      <c r="C54" s="28"/>
      <c r="D54" s="3"/>
      <c r="E54" s="297"/>
      <c r="F54" s="28"/>
    </row>
    <row r="55" spans="1:6" ht="15" customHeight="1" x14ac:dyDescent="0.25">
      <c r="A55" s="28"/>
      <c r="B55" s="3"/>
      <c r="C55" s="28"/>
      <c r="D55" s="3"/>
      <c r="E55" s="297"/>
      <c r="F55" s="28"/>
    </row>
    <row r="56" spans="1:6" ht="15" customHeight="1" thickBot="1" x14ac:dyDescent="0.3">
      <c r="A56" s="28"/>
      <c r="B56" s="3"/>
      <c r="C56" s="28"/>
      <c r="D56" s="3"/>
      <c r="E56" s="297"/>
      <c r="F56" s="28"/>
    </row>
    <row r="57" spans="1:6" ht="15" customHeight="1" thickBot="1" x14ac:dyDescent="0.3">
      <c r="A57" s="44">
        <v>1700</v>
      </c>
      <c r="B57" s="96" t="s">
        <v>38</v>
      </c>
      <c r="C57" s="37"/>
      <c r="D57" s="37"/>
      <c r="E57" s="301"/>
      <c r="F57" s="301"/>
    </row>
  </sheetData>
  <mergeCells count="6">
    <mergeCell ref="F5:F6"/>
    <mergeCell ref="A3:B3"/>
    <mergeCell ref="A1:E1"/>
    <mergeCell ref="D5:D6"/>
    <mergeCell ref="E5:E6"/>
    <mergeCell ref="C5:C6"/>
  </mergeCells>
  <phoneticPr fontId="0" type="noConversion"/>
  <pageMargins left="0.70866141732283472" right="0.47244094488188981" top="0.98425196850393704" bottom="0.74803149606299213" header="0.23622047244094491" footer="0.31496062992125984"/>
  <pageSetup paperSize="9" scale="46" firstPageNumber="12" orientation="portrait" r:id="rId1"/>
  <headerFooter>
    <oddHeader>&amp;L&amp;G&amp;R
The Contract Part 2
Bill of Quantities
UPGRADING OF GRAVEL ROADS IN POORTJIE, PHASE C
Contract No.: JRA/21/19</oddHeader>
    <oddFooter>&amp;C2/2.&amp;P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rgb="FFFFFF00"/>
  </sheetPr>
  <dimension ref="A1:H65"/>
  <sheetViews>
    <sheetView view="pageBreakPreview" zoomScale="80" zoomScaleNormal="100" zoomScaleSheetLayoutView="80" workbookViewId="0">
      <pane ySplit="6" topLeftCell="A7" activePane="bottomLeft" state="frozen"/>
      <selection pane="bottomLeft" activeCell="N15" sqref="N15"/>
    </sheetView>
  </sheetViews>
  <sheetFormatPr defaultColWidth="9.109375" defaultRowHeight="13.8" x14ac:dyDescent="0.25"/>
  <cols>
    <col min="1" max="1" width="7.88671875" style="3" customWidth="1"/>
    <col min="2" max="2" width="49.33203125" style="3" customWidth="1"/>
    <col min="3" max="3" width="8.44140625" style="3" customWidth="1"/>
    <col min="4" max="4" width="12.109375" style="3" customWidth="1"/>
    <col min="5" max="5" width="15" style="3" customWidth="1"/>
    <col min="6" max="6" width="12.44140625" style="296" customWidth="1"/>
    <col min="7" max="7" width="17" style="3" customWidth="1"/>
    <col min="8" max="8" width="11.33203125" style="3" bestFit="1" customWidth="1"/>
    <col min="9" max="16384" width="9.109375" style="3"/>
  </cols>
  <sheetData>
    <row r="1" spans="1:7" ht="30" customHeight="1" thickBot="1" x14ac:dyDescent="0.3">
      <c r="A1" s="466"/>
      <c r="B1" s="466"/>
      <c r="C1" s="466"/>
      <c r="D1" s="466"/>
      <c r="E1" s="466"/>
      <c r="F1" s="3"/>
    </row>
    <row r="2" spans="1:7" ht="15" customHeight="1" x14ac:dyDescent="0.25">
      <c r="A2" s="112"/>
      <c r="B2" s="110"/>
      <c r="C2" s="110"/>
      <c r="D2" s="110"/>
      <c r="E2" s="110"/>
      <c r="F2" s="89"/>
    </row>
    <row r="3" spans="1:7" ht="15" customHeight="1" x14ac:dyDescent="0.25">
      <c r="A3" s="488" t="s">
        <v>92</v>
      </c>
      <c r="B3" s="489"/>
      <c r="C3" s="2"/>
      <c r="D3" s="294"/>
      <c r="E3" s="79"/>
      <c r="F3" s="303"/>
    </row>
    <row r="4" spans="1:7" ht="15" customHeight="1" thickBot="1" x14ac:dyDescent="0.3">
      <c r="A4" s="104"/>
      <c r="B4" s="290"/>
      <c r="C4" s="126"/>
      <c r="D4" s="304"/>
      <c r="E4" s="305"/>
      <c r="F4" s="306"/>
    </row>
    <row r="5" spans="1:7" ht="25.5" customHeight="1" x14ac:dyDescent="0.25">
      <c r="A5" s="80" t="s">
        <v>2</v>
      </c>
      <c r="B5" s="82" t="s">
        <v>3</v>
      </c>
      <c r="C5" s="484" t="s">
        <v>4</v>
      </c>
      <c r="D5" s="482" t="str">
        <f>'1400'!D5</f>
        <v>QUANTITY</v>
      </c>
      <c r="E5" s="484" t="str">
        <f>'1400'!E5</f>
        <v>RATE</v>
      </c>
      <c r="F5" s="484" t="str">
        <f>'1400'!F5</f>
        <v>AMOUNT</v>
      </c>
      <c r="G5" s="2"/>
    </row>
    <row r="6" spans="1:7" ht="14.4" thickBot="1" x14ac:dyDescent="0.3">
      <c r="A6" s="39" t="s">
        <v>29</v>
      </c>
      <c r="B6" s="38"/>
      <c r="C6" s="485"/>
      <c r="D6" s="483"/>
      <c r="E6" s="485"/>
      <c r="F6" s="485"/>
      <c r="G6" s="2"/>
    </row>
    <row r="7" spans="1:7" x14ac:dyDescent="0.25">
      <c r="A7" s="109" t="s">
        <v>299</v>
      </c>
      <c r="B7" s="2" t="s">
        <v>51</v>
      </c>
      <c r="C7" s="30"/>
      <c r="D7" s="106"/>
      <c r="E7" s="198"/>
      <c r="F7" s="197"/>
    </row>
    <row r="8" spans="1:7" x14ac:dyDescent="0.25">
      <c r="A8" s="27"/>
      <c r="B8" s="309"/>
      <c r="C8" s="30"/>
      <c r="D8" s="106"/>
      <c r="E8" s="198"/>
      <c r="F8" s="197"/>
    </row>
    <row r="9" spans="1:7" x14ac:dyDescent="0.25">
      <c r="A9" s="27" t="s">
        <v>52</v>
      </c>
      <c r="B9" s="2" t="s">
        <v>53</v>
      </c>
      <c r="C9" s="30"/>
      <c r="D9" s="106"/>
      <c r="E9" s="198"/>
      <c r="F9" s="197"/>
    </row>
    <row r="10" spans="1:7" x14ac:dyDescent="0.25">
      <c r="A10" s="27"/>
      <c r="C10" s="30"/>
      <c r="D10" s="106"/>
      <c r="E10" s="198"/>
      <c r="F10" s="197"/>
    </row>
    <row r="11" spans="1:7" x14ac:dyDescent="0.25">
      <c r="A11" s="27"/>
      <c r="B11" s="3" t="s">
        <v>54</v>
      </c>
      <c r="C11" s="30" t="s">
        <v>289</v>
      </c>
      <c r="D11" s="88">
        <v>3</v>
      </c>
      <c r="E11" s="135"/>
      <c r="F11" s="144"/>
    </row>
    <row r="12" spans="1:7" x14ac:dyDescent="0.25">
      <c r="A12" s="27"/>
      <c r="C12" s="30"/>
      <c r="D12" s="88"/>
      <c r="E12" s="135"/>
      <c r="F12" s="197"/>
    </row>
    <row r="13" spans="1:7" x14ac:dyDescent="0.25">
      <c r="A13" s="27"/>
      <c r="B13" s="3" t="s">
        <v>55</v>
      </c>
      <c r="C13" s="30" t="s">
        <v>289</v>
      </c>
      <c r="D13" s="88">
        <v>3</v>
      </c>
      <c r="E13" s="135"/>
      <c r="F13" s="144"/>
    </row>
    <row r="14" spans="1:7" x14ac:dyDescent="0.25">
      <c r="A14" s="27"/>
      <c r="C14" s="30"/>
      <c r="D14" s="88"/>
      <c r="E14" s="135"/>
      <c r="F14" s="197"/>
    </row>
    <row r="15" spans="1:7" x14ac:dyDescent="0.25">
      <c r="A15" s="27"/>
      <c r="B15" s="3" t="s">
        <v>56</v>
      </c>
      <c r="C15" s="30" t="s">
        <v>289</v>
      </c>
      <c r="D15" s="88">
        <v>3</v>
      </c>
      <c r="E15" s="135"/>
      <c r="F15" s="144"/>
    </row>
    <row r="16" spans="1:7" x14ac:dyDescent="0.25">
      <c r="A16" s="27"/>
      <c r="C16" s="30"/>
      <c r="D16" s="88"/>
      <c r="E16" s="135"/>
      <c r="F16" s="197"/>
    </row>
    <row r="17" spans="1:8" x14ac:dyDescent="0.25">
      <c r="A17" s="27"/>
      <c r="B17" s="3" t="s">
        <v>216</v>
      </c>
      <c r="C17" s="30" t="s">
        <v>289</v>
      </c>
      <c r="D17" s="88">
        <v>3</v>
      </c>
      <c r="E17" s="135"/>
      <c r="F17" s="144"/>
    </row>
    <row r="18" spans="1:8" x14ac:dyDescent="0.25">
      <c r="A18" s="27"/>
      <c r="C18" s="30"/>
      <c r="D18" s="106"/>
      <c r="E18" s="135"/>
      <c r="F18" s="197"/>
    </row>
    <row r="19" spans="1:8" x14ac:dyDescent="0.25">
      <c r="A19" s="27" t="s">
        <v>57</v>
      </c>
      <c r="B19" s="2" t="s">
        <v>58</v>
      </c>
      <c r="C19" s="30"/>
      <c r="D19" s="106"/>
      <c r="E19" s="135"/>
      <c r="F19" s="197"/>
    </row>
    <row r="20" spans="1:8" x14ac:dyDescent="0.25">
      <c r="A20" s="27"/>
      <c r="C20" s="30"/>
      <c r="D20" s="106"/>
      <c r="E20" s="135"/>
      <c r="F20" s="197"/>
    </row>
    <row r="21" spans="1:8" s="287" customFormat="1" x14ac:dyDescent="0.25">
      <c r="A21" s="28" t="s">
        <v>126</v>
      </c>
      <c r="B21" s="3" t="s">
        <v>127</v>
      </c>
      <c r="C21" s="30" t="s">
        <v>289</v>
      </c>
      <c r="D21" s="3">
        <v>1</v>
      </c>
      <c r="E21" s="135"/>
      <c r="F21" s="297"/>
    </row>
    <row r="22" spans="1:8" s="287" customFormat="1" x14ac:dyDescent="0.25">
      <c r="A22" s="28"/>
      <c r="B22" s="3"/>
      <c r="C22" s="28"/>
      <c r="D22" s="3"/>
      <c r="E22" s="135"/>
      <c r="F22" s="28"/>
    </row>
    <row r="23" spans="1:8" s="287" customFormat="1" x14ac:dyDescent="0.25">
      <c r="A23" s="28" t="s">
        <v>128</v>
      </c>
      <c r="B23" s="3" t="s">
        <v>129</v>
      </c>
      <c r="C23" s="30" t="s">
        <v>289</v>
      </c>
      <c r="D23" s="3">
        <v>1</v>
      </c>
      <c r="E23" s="135"/>
      <c r="F23" s="297"/>
    </row>
    <row r="24" spans="1:8" s="287" customFormat="1" x14ac:dyDescent="0.25">
      <c r="A24" s="28"/>
      <c r="B24" s="3"/>
      <c r="C24" s="28"/>
      <c r="D24" s="3"/>
      <c r="E24" s="135"/>
      <c r="F24" s="28"/>
    </row>
    <row r="25" spans="1:8" s="287" customFormat="1" x14ac:dyDescent="0.25">
      <c r="A25" s="28" t="s">
        <v>130</v>
      </c>
      <c r="B25" s="3" t="s">
        <v>131</v>
      </c>
      <c r="C25" s="30" t="s">
        <v>289</v>
      </c>
      <c r="D25" s="3">
        <v>1</v>
      </c>
      <c r="E25" s="135"/>
      <c r="F25" s="297"/>
    </row>
    <row r="26" spans="1:8" s="287" customFormat="1" x14ac:dyDescent="0.25">
      <c r="A26" s="28"/>
      <c r="B26" s="3"/>
      <c r="C26" s="28"/>
      <c r="D26" s="3"/>
      <c r="E26" s="135"/>
      <c r="F26" s="28"/>
    </row>
    <row r="27" spans="1:8" s="287" customFormat="1" x14ac:dyDescent="0.25">
      <c r="A27" s="28" t="s">
        <v>132</v>
      </c>
      <c r="B27" s="3" t="s">
        <v>133</v>
      </c>
      <c r="C27" s="30" t="s">
        <v>289</v>
      </c>
      <c r="D27" s="3">
        <v>1</v>
      </c>
      <c r="E27" s="135"/>
      <c r="F27" s="297"/>
    </row>
    <row r="28" spans="1:8" s="287" customFormat="1" x14ac:dyDescent="0.25">
      <c r="A28" s="28"/>
      <c r="B28" s="3"/>
      <c r="C28" s="28"/>
      <c r="D28" s="3"/>
      <c r="E28" s="135"/>
      <c r="F28" s="28"/>
    </row>
    <row r="29" spans="1:8" s="287" customFormat="1" x14ac:dyDescent="0.25">
      <c r="A29" s="28" t="s">
        <v>134</v>
      </c>
      <c r="B29" s="3" t="s">
        <v>135</v>
      </c>
      <c r="C29" s="30" t="s">
        <v>289</v>
      </c>
      <c r="D29" s="3">
        <v>3</v>
      </c>
      <c r="E29" s="135"/>
      <c r="F29" s="297"/>
      <c r="H29" s="310"/>
    </row>
    <row r="30" spans="1:8" s="287" customFormat="1" x14ac:dyDescent="0.25">
      <c r="A30" s="28"/>
      <c r="B30" s="3"/>
      <c r="C30" s="28"/>
      <c r="D30" s="3"/>
      <c r="E30" s="135"/>
      <c r="F30" s="28"/>
    </row>
    <row r="31" spans="1:8" s="287" customFormat="1" x14ac:dyDescent="0.25">
      <c r="A31" s="28" t="s">
        <v>136</v>
      </c>
      <c r="B31" s="3" t="s">
        <v>137</v>
      </c>
      <c r="C31" s="30" t="s">
        <v>289</v>
      </c>
      <c r="D31" s="3">
        <v>3</v>
      </c>
      <c r="E31" s="135"/>
      <c r="F31" s="297"/>
    </row>
    <row r="32" spans="1:8" s="287" customFormat="1" x14ac:dyDescent="0.25">
      <c r="A32" s="28"/>
      <c r="B32" s="3"/>
      <c r="C32" s="28"/>
      <c r="D32" s="3"/>
      <c r="E32" s="135"/>
      <c r="F32" s="28"/>
    </row>
    <row r="33" spans="1:7" s="287" customFormat="1" x14ac:dyDescent="0.25">
      <c r="A33" s="28" t="s">
        <v>138</v>
      </c>
      <c r="B33" s="3" t="s">
        <v>139</v>
      </c>
      <c r="C33" s="30" t="s">
        <v>289</v>
      </c>
      <c r="D33" s="3">
        <v>3</v>
      </c>
      <c r="E33" s="135"/>
      <c r="F33" s="297"/>
    </row>
    <row r="34" spans="1:7" s="287" customFormat="1" x14ac:dyDescent="0.25">
      <c r="A34" s="28"/>
      <c r="B34" s="3"/>
      <c r="C34" s="28"/>
      <c r="D34" s="3"/>
      <c r="E34" s="135"/>
      <c r="F34" s="28"/>
    </row>
    <row r="35" spans="1:7" s="287" customFormat="1" x14ac:dyDescent="0.25">
      <c r="A35" s="28" t="s">
        <v>140</v>
      </c>
      <c r="B35" s="3" t="s">
        <v>141</v>
      </c>
      <c r="C35" s="30" t="s">
        <v>289</v>
      </c>
      <c r="D35" s="3">
        <v>3</v>
      </c>
      <c r="E35" s="135"/>
      <c r="F35" s="297"/>
    </row>
    <row r="36" spans="1:7" s="287" customFormat="1" x14ac:dyDescent="0.25">
      <c r="A36" s="28"/>
      <c r="B36" s="3"/>
      <c r="C36" s="28"/>
      <c r="D36" s="3"/>
      <c r="E36" s="135"/>
      <c r="F36" s="28"/>
    </row>
    <row r="37" spans="1:7" s="287" customFormat="1" x14ac:dyDescent="0.25">
      <c r="A37" s="28" t="s">
        <v>142</v>
      </c>
      <c r="B37" s="3" t="s">
        <v>143</v>
      </c>
      <c r="C37" s="30" t="s">
        <v>289</v>
      </c>
      <c r="D37" s="3">
        <v>2</v>
      </c>
      <c r="E37" s="135"/>
      <c r="F37" s="297"/>
    </row>
    <row r="38" spans="1:7" s="287" customFormat="1" ht="13.35" customHeight="1" x14ac:dyDescent="0.25">
      <c r="A38" s="28"/>
      <c r="B38" s="3"/>
      <c r="C38" s="28"/>
      <c r="D38" s="3"/>
      <c r="E38" s="135"/>
      <c r="F38" s="28"/>
    </row>
    <row r="39" spans="1:7" s="287" customFormat="1" x14ac:dyDescent="0.25">
      <c r="A39" s="28" t="s">
        <v>144</v>
      </c>
      <c r="B39" s="3" t="s">
        <v>145</v>
      </c>
      <c r="C39" s="28"/>
      <c r="D39" s="3"/>
      <c r="E39" s="135"/>
      <c r="F39" s="28"/>
    </row>
    <row r="40" spans="1:7" x14ac:dyDescent="0.25">
      <c r="A40" s="28"/>
      <c r="B40" s="3" t="s">
        <v>249</v>
      </c>
      <c r="C40" s="30" t="s">
        <v>289</v>
      </c>
      <c r="D40" s="3">
        <v>3</v>
      </c>
      <c r="E40" s="135"/>
      <c r="F40" s="297"/>
    </row>
    <row r="41" spans="1:7" ht="13.35" customHeight="1" x14ac:dyDescent="0.25">
      <c r="A41" s="28"/>
      <c r="C41" s="28"/>
      <c r="E41" s="135"/>
      <c r="F41" s="28"/>
    </row>
    <row r="42" spans="1:7" x14ac:dyDescent="0.25">
      <c r="A42" s="28"/>
      <c r="B42" s="3" t="s">
        <v>250</v>
      </c>
      <c r="C42" s="30" t="s">
        <v>289</v>
      </c>
      <c r="D42" s="3">
        <v>3</v>
      </c>
      <c r="E42" s="135"/>
      <c r="F42" s="297"/>
      <c r="G42" s="287"/>
    </row>
    <row r="43" spans="1:7" s="287" customFormat="1" ht="13.35" customHeight="1" x14ac:dyDescent="0.25">
      <c r="A43" s="28"/>
      <c r="B43" s="3"/>
      <c r="C43" s="28"/>
      <c r="D43" s="3"/>
      <c r="E43" s="135"/>
      <c r="F43" s="28"/>
    </row>
    <row r="44" spans="1:7" s="287" customFormat="1" x14ac:dyDescent="0.25">
      <c r="A44" s="28" t="s">
        <v>146</v>
      </c>
      <c r="B44" s="3" t="s">
        <v>147</v>
      </c>
      <c r="C44" s="30" t="s">
        <v>289</v>
      </c>
      <c r="D44" s="3">
        <v>3</v>
      </c>
      <c r="E44" s="135"/>
      <c r="F44" s="297"/>
    </row>
    <row r="45" spans="1:7" s="287" customFormat="1" ht="13.35" customHeight="1" x14ac:dyDescent="0.25">
      <c r="A45" s="28"/>
      <c r="B45" s="3"/>
      <c r="C45" s="28"/>
      <c r="D45" s="3"/>
      <c r="E45" s="135"/>
      <c r="F45" s="28"/>
    </row>
    <row r="46" spans="1:7" s="287" customFormat="1" x14ac:dyDescent="0.25">
      <c r="A46" s="28" t="s">
        <v>148</v>
      </c>
      <c r="B46" s="3" t="s">
        <v>223</v>
      </c>
      <c r="C46" s="30" t="s">
        <v>289</v>
      </c>
      <c r="D46" s="3">
        <v>0</v>
      </c>
      <c r="E46" s="135"/>
      <c r="F46" s="297"/>
    </row>
    <row r="47" spans="1:7" s="287" customFormat="1" ht="13.35" customHeight="1" x14ac:dyDescent="0.25">
      <c r="A47" s="28"/>
      <c r="B47" s="3"/>
      <c r="C47" s="28"/>
      <c r="D47" s="3"/>
      <c r="E47" s="135"/>
      <c r="F47" s="28"/>
    </row>
    <row r="48" spans="1:7" s="287" customFormat="1" x14ac:dyDescent="0.25">
      <c r="A48" s="28" t="s">
        <v>149</v>
      </c>
      <c r="B48" s="3" t="s">
        <v>224</v>
      </c>
      <c r="C48" s="30" t="s">
        <v>289</v>
      </c>
      <c r="D48" s="3">
        <v>0</v>
      </c>
      <c r="E48" s="135"/>
      <c r="F48" s="297"/>
    </row>
    <row r="49" spans="1:6" s="287" customFormat="1" ht="13.35" customHeight="1" x14ac:dyDescent="0.25">
      <c r="A49" s="28"/>
      <c r="B49" s="3"/>
      <c r="C49" s="28"/>
      <c r="D49" s="3"/>
      <c r="E49" s="135"/>
      <c r="F49" s="28"/>
    </row>
    <row r="50" spans="1:6" x14ac:dyDescent="0.25">
      <c r="A50" s="28" t="s">
        <v>104</v>
      </c>
      <c r="B50" s="2" t="s">
        <v>105</v>
      </c>
      <c r="C50" s="28"/>
      <c r="E50" s="135"/>
      <c r="F50" s="28"/>
    </row>
    <row r="51" spans="1:6" ht="13.35" customHeight="1" x14ac:dyDescent="0.25">
      <c r="A51" s="28"/>
      <c r="C51" s="28"/>
      <c r="E51" s="135"/>
      <c r="F51" s="28"/>
    </row>
    <row r="52" spans="1:6" x14ac:dyDescent="0.25">
      <c r="A52" s="28"/>
      <c r="B52" s="3" t="s">
        <v>106</v>
      </c>
      <c r="C52" s="30" t="s">
        <v>288</v>
      </c>
      <c r="D52" s="3">
        <v>1</v>
      </c>
      <c r="E52" s="135">
        <f>D52*F52</f>
        <v>5000</v>
      </c>
      <c r="F52" s="98">
        <v>5000</v>
      </c>
    </row>
    <row r="53" spans="1:6" ht="13.35" customHeight="1" x14ac:dyDescent="0.25">
      <c r="A53" s="28"/>
      <c r="C53" s="28"/>
      <c r="E53" s="135"/>
      <c r="F53" s="28"/>
    </row>
    <row r="54" spans="1:6" x14ac:dyDescent="0.25">
      <c r="A54" s="28"/>
      <c r="B54" s="90" t="s">
        <v>241</v>
      </c>
      <c r="C54" s="30" t="s">
        <v>10</v>
      </c>
      <c r="D54" s="97">
        <f>E52</f>
        <v>5000</v>
      </c>
      <c r="E54" s="311"/>
      <c r="F54" s="312"/>
    </row>
    <row r="55" spans="1:6" x14ac:dyDescent="0.25">
      <c r="A55" s="28"/>
      <c r="B55" s="90" t="s">
        <v>242</v>
      </c>
      <c r="C55" s="28"/>
      <c r="D55" s="97"/>
      <c r="E55" s="135"/>
      <c r="F55" s="28"/>
    </row>
    <row r="56" spans="1:6" ht="13.35" customHeight="1" x14ac:dyDescent="0.25">
      <c r="A56" s="28"/>
      <c r="C56" s="28"/>
      <c r="E56" s="135"/>
      <c r="F56" s="28"/>
    </row>
    <row r="57" spans="1:6" x14ac:dyDescent="0.25">
      <c r="A57" s="28" t="s">
        <v>102</v>
      </c>
      <c r="B57" s="2" t="s">
        <v>103</v>
      </c>
      <c r="C57" s="28"/>
      <c r="E57" s="135"/>
      <c r="F57" s="28"/>
    </row>
    <row r="58" spans="1:6" ht="13.35" customHeight="1" x14ac:dyDescent="0.25">
      <c r="A58" s="28"/>
      <c r="C58" s="28"/>
      <c r="E58" s="135"/>
      <c r="F58" s="28"/>
    </row>
    <row r="59" spans="1:6" x14ac:dyDescent="0.25">
      <c r="A59" s="28"/>
      <c r="B59" s="3" t="s">
        <v>107</v>
      </c>
      <c r="C59" s="30" t="s">
        <v>0</v>
      </c>
      <c r="D59" s="3">
        <v>100</v>
      </c>
      <c r="E59" s="135"/>
      <c r="F59" s="297"/>
    </row>
    <row r="60" spans="1:6" ht="13.35" customHeight="1" x14ac:dyDescent="0.25">
      <c r="A60" s="28"/>
      <c r="C60" s="28"/>
      <c r="E60" s="135"/>
      <c r="F60" s="28"/>
    </row>
    <row r="61" spans="1:6" x14ac:dyDescent="0.25">
      <c r="A61" s="28"/>
      <c r="B61" s="3" t="s">
        <v>108</v>
      </c>
      <c r="C61" s="30" t="s">
        <v>0</v>
      </c>
      <c r="D61" s="3">
        <v>1</v>
      </c>
      <c r="E61" s="135"/>
      <c r="F61" s="297"/>
    </row>
    <row r="62" spans="1:6" ht="13.35" customHeight="1" x14ac:dyDescent="0.25">
      <c r="A62" s="28"/>
      <c r="C62" s="28"/>
      <c r="E62" s="135"/>
      <c r="F62" s="28"/>
    </row>
    <row r="63" spans="1:6" x14ac:dyDescent="0.25">
      <c r="A63" s="28"/>
      <c r="B63" s="3" t="s">
        <v>240</v>
      </c>
      <c r="C63" s="30" t="s">
        <v>0</v>
      </c>
      <c r="D63" s="3">
        <v>1</v>
      </c>
      <c r="E63" s="135"/>
      <c r="F63" s="297"/>
    </row>
    <row r="64" spans="1:6" ht="13.35" customHeight="1" thickBot="1" x14ac:dyDescent="0.3">
      <c r="A64" s="28"/>
      <c r="C64" s="28"/>
      <c r="E64" s="28"/>
      <c r="F64" s="197"/>
    </row>
    <row r="65" spans="1:6" ht="15" customHeight="1" thickBot="1" x14ac:dyDescent="0.3">
      <c r="A65" s="44">
        <v>1800</v>
      </c>
      <c r="B65" s="96" t="s">
        <v>38</v>
      </c>
      <c r="C65" s="37"/>
      <c r="D65" s="37"/>
      <c r="E65" s="100"/>
      <c r="F65" s="100"/>
    </row>
  </sheetData>
  <mergeCells count="6">
    <mergeCell ref="F5:F6"/>
    <mergeCell ref="A3:B3"/>
    <mergeCell ref="A1:E1"/>
    <mergeCell ref="D5:D6"/>
    <mergeCell ref="E5:E6"/>
    <mergeCell ref="C5:C6"/>
  </mergeCells>
  <phoneticPr fontId="9" type="noConversion"/>
  <pageMargins left="0.70866141732283472" right="0.47244094488188981" top="0.98425196850393704" bottom="0.74803149606299213" header="0.23622047244094491" footer="0.31496062992125984"/>
  <pageSetup paperSize="9" scale="46" firstPageNumber="12" orientation="portrait" r:id="rId1"/>
  <headerFooter>
    <oddHeader>&amp;L&amp;G&amp;R
The Contract Part 2
Bill of Quantities
UPGRADING OF GRAVEL ROADS IN POORTJIE, PHASE C
Contract No.: JRA/21/19</oddHeader>
    <oddFooter>&amp;C2/2.&amp;P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FFFF00"/>
  </sheetPr>
  <dimension ref="A1:L114"/>
  <sheetViews>
    <sheetView view="pageBreakPreview" zoomScaleNormal="100" zoomScaleSheetLayoutView="100" workbookViewId="0">
      <pane ySplit="6" topLeftCell="A75" activePane="bottomLeft" state="frozen"/>
      <selection pane="bottomLeft" activeCell="L10" sqref="L10"/>
    </sheetView>
  </sheetViews>
  <sheetFormatPr defaultColWidth="9.109375" defaultRowHeight="15" customHeight="1" x14ac:dyDescent="0.25"/>
  <cols>
    <col min="1" max="1" width="7.88671875" style="376" customWidth="1"/>
    <col min="2" max="2" width="49.33203125" style="318" customWidth="1"/>
    <col min="3" max="3" width="8.44140625" style="322" customWidth="1"/>
    <col min="4" max="4" width="12.109375" style="322" customWidth="1"/>
    <col min="5" max="5" width="17.88671875" style="318" customWidth="1"/>
    <col min="6" max="6" width="11.6640625" style="318" customWidth="1"/>
    <col min="7" max="7" width="15.88671875" style="318" hidden="1" customWidth="1"/>
    <col min="8" max="8" width="16.33203125" style="318" hidden="1" customWidth="1"/>
    <col min="9" max="9" width="20.33203125" style="318" hidden="1" customWidth="1"/>
    <col min="10" max="10" width="12.44140625" style="318" bestFit="1" customWidth="1"/>
    <col min="11" max="11" width="14" style="318" bestFit="1" customWidth="1"/>
    <col min="12" max="12" width="19.33203125" style="318" bestFit="1" customWidth="1"/>
    <col min="13" max="16384" width="9.109375" style="318"/>
  </cols>
  <sheetData>
    <row r="1" spans="1:9" s="3" customFormat="1" ht="30" customHeight="1" thickBot="1" x14ac:dyDescent="0.3">
      <c r="A1" s="466"/>
      <c r="B1" s="466"/>
      <c r="C1" s="466"/>
      <c r="D1" s="466"/>
      <c r="E1" s="466"/>
    </row>
    <row r="2" spans="1:9" ht="15" customHeight="1" x14ac:dyDescent="0.25">
      <c r="A2" s="314"/>
      <c r="B2" s="315"/>
      <c r="C2" s="316"/>
      <c r="D2" s="316"/>
      <c r="E2" s="315"/>
      <c r="F2" s="315"/>
      <c r="G2" s="315"/>
      <c r="H2" s="315"/>
      <c r="I2" s="317"/>
    </row>
    <row r="3" spans="1:9" ht="15" customHeight="1" x14ac:dyDescent="0.25">
      <c r="A3" s="491" t="s">
        <v>93</v>
      </c>
      <c r="B3" s="492"/>
      <c r="C3" s="321"/>
      <c r="E3" s="323"/>
      <c r="I3" s="324"/>
    </row>
    <row r="4" spans="1:9" ht="15" customHeight="1" thickBot="1" x14ac:dyDescent="0.3">
      <c r="A4" s="325"/>
      <c r="B4" s="326"/>
      <c r="C4" s="327"/>
      <c r="D4" s="328"/>
      <c r="E4" s="329"/>
      <c r="F4" s="330"/>
      <c r="G4" s="330"/>
      <c r="H4" s="330"/>
      <c r="I4" s="331"/>
    </row>
    <row r="5" spans="1:9" ht="15" customHeight="1" thickBot="1" x14ac:dyDescent="0.3">
      <c r="A5" s="332" t="s">
        <v>2</v>
      </c>
      <c r="B5" s="333" t="s">
        <v>3</v>
      </c>
      <c r="C5" s="334" t="s">
        <v>4</v>
      </c>
      <c r="D5" s="482" t="str">
        <f>'1400'!D5</f>
        <v>QUANTITY</v>
      </c>
      <c r="E5" s="484" t="str">
        <f>'1400'!E5</f>
        <v>RATE</v>
      </c>
      <c r="F5" s="486" t="str">
        <f>'1400'!F5</f>
        <v>AMOUNT</v>
      </c>
      <c r="G5" s="486" t="e">
        <f>'1400'!G5</f>
        <v>#REF!</v>
      </c>
      <c r="H5" s="486"/>
      <c r="I5" s="486"/>
    </row>
    <row r="6" spans="1:9" ht="15" customHeight="1" thickBot="1" x14ac:dyDescent="0.3">
      <c r="A6" s="335" t="s">
        <v>29</v>
      </c>
      <c r="B6" s="336"/>
      <c r="C6" s="337"/>
      <c r="D6" s="483"/>
      <c r="E6" s="485"/>
      <c r="F6" s="486"/>
      <c r="G6" s="139" t="e">
        <f>'1400'!G6</f>
        <v>#REF!</v>
      </c>
      <c r="H6" s="139" t="e">
        <f>'1400'!H6</f>
        <v>#REF!</v>
      </c>
      <c r="I6" s="139" t="e">
        <f>'1400'!I6</f>
        <v>#REF!</v>
      </c>
    </row>
    <row r="7" spans="1:9" ht="15" customHeight="1" x14ac:dyDescent="0.25">
      <c r="A7" s="338" t="s">
        <v>278</v>
      </c>
      <c r="B7" s="321" t="s">
        <v>26</v>
      </c>
      <c r="C7" s="339"/>
      <c r="D7" s="340"/>
      <c r="E7" s="197"/>
      <c r="F7" s="197"/>
      <c r="G7" s="341"/>
      <c r="H7" s="341"/>
      <c r="I7" s="341"/>
    </row>
    <row r="8" spans="1:9" ht="15" customHeight="1" x14ac:dyDescent="0.25">
      <c r="A8" s="342"/>
      <c r="B8" s="343"/>
      <c r="C8" s="339"/>
      <c r="D8" s="340"/>
      <c r="E8" s="197"/>
      <c r="F8" s="197"/>
      <c r="G8" s="344"/>
      <c r="H8" s="344"/>
      <c r="I8" s="344"/>
    </row>
    <row r="9" spans="1:9" ht="15" customHeight="1" x14ac:dyDescent="0.25">
      <c r="A9" s="345" t="s">
        <v>300</v>
      </c>
      <c r="B9" s="318" t="s">
        <v>68</v>
      </c>
      <c r="C9" s="339"/>
      <c r="D9" s="340"/>
      <c r="E9" s="197"/>
      <c r="F9" s="197"/>
      <c r="G9" s="344"/>
      <c r="H9" s="344"/>
      <c r="I9" s="344"/>
    </row>
    <row r="10" spans="1:9" ht="15" customHeight="1" x14ac:dyDescent="0.25">
      <c r="A10" s="342"/>
      <c r="C10" s="339"/>
      <c r="D10" s="340"/>
      <c r="E10" s="197"/>
      <c r="F10" s="197"/>
      <c r="G10" s="344"/>
      <c r="H10" s="344"/>
      <c r="I10" s="344"/>
    </row>
    <row r="11" spans="1:9" ht="15" customHeight="1" x14ac:dyDescent="0.25">
      <c r="A11" s="342"/>
      <c r="B11" s="318" t="s">
        <v>69</v>
      </c>
      <c r="C11" s="339"/>
      <c r="D11" s="340"/>
      <c r="E11" s="197"/>
      <c r="F11" s="197"/>
      <c r="G11" s="344"/>
      <c r="H11" s="344"/>
      <c r="I11" s="344"/>
    </row>
    <row r="12" spans="1:9" ht="15" customHeight="1" x14ac:dyDescent="0.25">
      <c r="A12" s="342"/>
      <c r="B12" s="318" t="s">
        <v>251</v>
      </c>
      <c r="C12" s="339"/>
      <c r="D12" s="340"/>
      <c r="E12" s="197"/>
      <c r="F12" s="197"/>
      <c r="G12" s="344"/>
      <c r="H12" s="344"/>
      <c r="I12" s="344"/>
    </row>
    <row r="13" spans="1:9" ht="15" customHeight="1" x14ac:dyDescent="0.25">
      <c r="A13" s="342"/>
      <c r="B13" s="318" t="s">
        <v>243</v>
      </c>
      <c r="C13" s="339" t="s">
        <v>12</v>
      </c>
      <c r="D13" s="346">
        <v>25</v>
      </c>
      <c r="E13" s="234"/>
      <c r="F13" s="234"/>
      <c r="G13" s="344"/>
      <c r="H13" s="344"/>
      <c r="I13" s="344"/>
    </row>
    <row r="14" spans="1:9" ht="15" customHeight="1" x14ac:dyDescent="0.25">
      <c r="A14" s="342"/>
      <c r="C14" s="339"/>
      <c r="D14" s="340"/>
      <c r="E14" s="234"/>
      <c r="F14" s="199"/>
      <c r="G14" s="344"/>
      <c r="H14" s="344"/>
      <c r="I14" s="344"/>
    </row>
    <row r="15" spans="1:9" ht="15" customHeight="1" x14ac:dyDescent="0.25">
      <c r="A15" s="342"/>
      <c r="B15" s="318" t="s">
        <v>124</v>
      </c>
      <c r="C15" s="339" t="s">
        <v>12</v>
      </c>
      <c r="D15" s="347">
        <v>50</v>
      </c>
      <c r="E15" s="234"/>
      <c r="F15" s="234"/>
      <c r="G15" s="344"/>
      <c r="H15" s="344"/>
      <c r="I15" s="344"/>
    </row>
    <row r="16" spans="1:9" ht="15" customHeight="1" x14ac:dyDescent="0.25">
      <c r="A16" s="342"/>
      <c r="C16" s="339"/>
      <c r="D16" s="340"/>
      <c r="E16" s="234"/>
      <c r="F16" s="199"/>
      <c r="G16" s="344"/>
      <c r="H16" s="344"/>
      <c r="I16" s="344"/>
    </row>
    <row r="17" spans="1:11" ht="15" customHeight="1" x14ac:dyDescent="0.25">
      <c r="A17" s="342"/>
      <c r="B17" s="318" t="s">
        <v>70</v>
      </c>
      <c r="C17" s="339" t="s">
        <v>12</v>
      </c>
      <c r="D17" s="347">
        <v>25</v>
      </c>
      <c r="E17" s="234"/>
      <c r="F17" s="234"/>
      <c r="G17" s="344"/>
      <c r="H17" s="344"/>
      <c r="I17" s="344"/>
    </row>
    <row r="18" spans="1:11" ht="15" customHeight="1" x14ac:dyDescent="0.25">
      <c r="A18" s="342"/>
      <c r="B18" s="318" t="s">
        <v>252</v>
      </c>
      <c r="C18" s="339"/>
      <c r="D18" s="340"/>
      <c r="E18" s="234"/>
      <c r="F18" s="199"/>
      <c r="G18" s="344"/>
      <c r="H18" s="344"/>
      <c r="I18" s="344"/>
    </row>
    <row r="19" spans="1:11" ht="15" customHeight="1" x14ac:dyDescent="0.25">
      <c r="A19" s="342"/>
      <c r="C19" s="339"/>
      <c r="D19" s="340"/>
      <c r="E19" s="234"/>
      <c r="F19" s="199"/>
      <c r="G19" s="344"/>
      <c r="H19" s="344"/>
      <c r="I19" s="344"/>
    </row>
    <row r="20" spans="1:11" ht="15" customHeight="1" x14ac:dyDescent="0.25">
      <c r="A20" s="345" t="s">
        <v>301</v>
      </c>
      <c r="B20" s="318" t="s">
        <v>71</v>
      </c>
      <c r="C20" s="339" t="s">
        <v>12</v>
      </c>
      <c r="D20" s="347">
        <v>35</v>
      </c>
      <c r="E20" s="234"/>
      <c r="F20" s="234"/>
      <c r="G20" s="344"/>
      <c r="H20" s="344"/>
      <c r="I20" s="344"/>
    </row>
    <row r="21" spans="1:11" ht="15" customHeight="1" x14ac:dyDescent="0.25">
      <c r="A21" s="348"/>
      <c r="C21" s="339"/>
      <c r="D21" s="340"/>
      <c r="E21" s="234"/>
      <c r="F21" s="199"/>
      <c r="G21" s="344"/>
      <c r="H21" s="344"/>
      <c r="I21" s="344"/>
    </row>
    <row r="22" spans="1:11" ht="15" customHeight="1" x14ac:dyDescent="0.25">
      <c r="A22" s="345" t="s">
        <v>302</v>
      </c>
      <c r="B22" s="318" t="s">
        <v>72</v>
      </c>
      <c r="C22" s="339"/>
      <c r="D22" s="340"/>
      <c r="E22" s="234"/>
      <c r="F22" s="199"/>
      <c r="G22" s="344"/>
      <c r="H22" s="344"/>
      <c r="I22" s="344"/>
    </row>
    <row r="23" spans="1:11" ht="15" customHeight="1" x14ac:dyDescent="0.25">
      <c r="A23" s="342"/>
      <c r="C23" s="339"/>
      <c r="D23" s="340"/>
      <c r="E23" s="234"/>
      <c r="F23" s="199"/>
      <c r="G23" s="344"/>
      <c r="H23" s="344"/>
      <c r="I23" s="344"/>
    </row>
    <row r="24" spans="1:11" ht="15" customHeight="1" x14ac:dyDescent="0.25">
      <c r="A24" s="342"/>
      <c r="B24" s="318" t="s">
        <v>73</v>
      </c>
      <c r="C24" s="339"/>
      <c r="D24" s="340"/>
      <c r="E24" s="234"/>
      <c r="F24" s="199"/>
      <c r="G24" s="344"/>
      <c r="H24" s="344"/>
      <c r="I24" s="344"/>
    </row>
    <row r="25" spans="1:11" ht="15" customHeight="1" x14ac:dyDescent="0.25">
      <c r="A25" s="342"/>
      <c r="B25" s="318" t="s">
        <v>245</v>
      </c>
      <c r="C25" s="339"/>
      <c r="D25" s="340"/>
      <c r="E25" s="234"/>
      <c r="F25" s="199"/>
      <c r="G25" s="344"/>
      <c r="H25" s="344"/>
      <c r="I25" s="344"/>
    </row>
    <row r="26" spans="1:11" ht="15" customHeight="1" x14ac:dyDescent="0.25">
      <c r="A26" s="342"/>
      <c r="B26" s="318" t="s">
        <v>243</v>
      </c>
      <c r="C26" s="339" t="s">
        <v>12</v>
      </c>
      <c r="D26" s="347">
        <f>(280*1.6*1)*0.3</f>
        <v>134.4</v>
      </c>
      <c r="E26" s="234"/>
      <c r="F26" s="234"/>
      <c r="G26" s="349" t="e">
        <f>#REF!*F26</f>
        <v>#REF!</v>
      </c>
      <c r="H26" s="349" t="e">
        <f>#REF!*F26</f>
        <v>#REF!</v>
      </c>
      <c r="I26" s="349" t="e">
        <f>G26+H26</f>
        <v>#REF!</v>
      </c>
      <c r="K26" s="350"/>
    </row>
    <row r="27" spans="1:11" ht="15" customHeight="1" x14ac:dyDescent="0.25">
      <c r="A27" s="342"/>
      <c r="C27" s="339"/>
      <c r="D27" s="340"/>
      <c r="E27" s="234"/>
      <c r="F27" s="199"/>
      <c r="G27" s="344"/>
      <c r="H27" s="344"/>
      <c r="I27" s="344"/>
    </row>
    <row r="28" spans="1:11" ht="15" customHeight="1" x14ac:dyDescent="0.25">
      <c r="A28" s="342"/>
      <c r="B28" s="318" t="s">
        <v>124</v>
      </c>
      <c r="C28" s="339" t="s">
        <v>12</v>
      </c>
      <c r="D28" s="347">
        <f>(280*1.6*1)*0.7</f>
        <v>313.59999999999997</v>
      </c>
      <c r="E28" s="234"/>
      <c r="F28" s="234"/>
      <c r="G28" s="344"/>
      <c r="H28" s="344"/>
      <c r="I28" s="344"/>
    </row>
    <row r="29" spans="1:11" ht="15" customHeight="1" x14ac:dyDescent="0.25">
      <c r="A29" s="342"/>
      <c r="C29" s="339"/>
      <c r="D29" s="340"/>
      <c r="E29" s="234"/>
      <c r="F29" s="199"/>
      <c r="G29" s="344"/>
      <c r="H29" s="344"/>
      <c r="I29" s="344"/>
    </row>
    <row r="30" spans="1:11" ht="15" customHeight="1" x14ac:dyDescent="0.25">
      <c r="A30" s="342"/>
      <c r="B30" s="318" t="s">
        <v>74</v>
      </c>
      <c r="C30" s="339" t="s">
        <v>12</v>
      </c>
      <c r="D30" s="347">
        <v>50</v>
      </c>
      <c r="E30" s="234"/>
      <c r="F30" s="234"/>
      <c r="G30" s="344"/>
      <c r="H30" s="344"/>
      <c r="I30" s="344"/>
    </row>
    <row r="31" spans="1:11" ht="15" customHeight="1" x14ac:dyDescent="0.25">
      <c r="A31" s="342"/>
      <c r="B31" s="318" t="s">
        <v>244</v>
      </c>
      <c r="C31" s="339"/>
      <c r="D31" s="340"/>
      <c r="E31" s="234"/>
      <c r="F31" s="199"/>
      <c r="G31" s="344"/>
      <c r="H31" s="344"/>
      <c r="I31" s="344"/>
    </row>
    <row r="32" spans="1:11" ht="15" customHeight="1" x14ac:dyDescent="0.25">
      <c r="A32" s="342"/>
      <c r="C32" s="339"/>
      <c r="D32" s="340"/>
      <c r="E32" s="234"/>
      <c r="F32" s="199"/>
      <c r="G32" s="344"/>
      <c r="H32" s="344"/>
      <c r="I32" s="344"/>
    </row>
    <row r="33" spans="1:12" ht="15" customHeight="1" x14ac:dyDescent="0.25">
      <c r="A33" s="345" t="s">
        <v>303</v>
      </c>
      <c r="B33" s="318" t="s">
        <v>75</v>
      </c>
      <c r="C33" s="339" t="s">
        <v>12</v>
      </c>
      <c r="D33" s="347">
        <v>50</v>
      </c>
      <c r="E33" s="234"/>
      <c r="F33" s="234"/>
      <c r="G33" s="344" t="e">
        <f>#REF!*F33</f>
        <v>#REF!</v>
      </c>
      <c r="H33" s="349" t="e">
        <f>#REF!*F33</f>
        <v>#REF!</v>
      </c>
      <c r="I33" s="349" t="e">
        <f>G33+H33</f>
        <v>#REF!</v>
      </c>
    </row>
    <row r="34" spans="1:12" ht="15" customHeight="1" x14ac:dyDescent="0.25">
      <c r="A34" s="342"/>
      <c r="C34" s="339"/>
      <c r="D34" s="340"/>
      <c r="E34" s="234"/>
      <c r="F34" s="199"/>
      <c r="G34" s="344"/>
      <c r="H34" s="344"/>
      <c r="I34" s="344"/>
    </row>
    <row r="35" spans="1:12" ht="15" customHeight="1" x14ac:dyDescent="0.25">
      <c r="A35" s="345" t="s">
        <v>304</v>
      </c>
      <c r="B35" s="318" t="s">
        <v>76</v>
      </c>
      <c r="C35" s="339"/>
      <c r="D35" s="347"/>
      <c r="E35" s="234"/>
      <c r="F35" s="197"/>
      <c r="G35" s="344"/>
      <c r="H35" s="344"/>
      <c r="I35" s="344"/>
    </row>
    <row r="36" spans="1:12" ht="15" customHeight="1" x14ac:dyDescent="0.25">
      <c r="A36" s="342"/>
      <c r="B36" s="318" t="s">
        <v>116</v>
      </c>
      <c r="C36" s="339" t="s">
        <v>12</v>
      </c>
      <c r="D36" s="4">
        <v>1</v>
      </c>
      <c r="E36" s="234"/>
      <c r="F36" s="234" t="s">
        <v>121</v>
      </c>
      <c r="G36" s="344"/>
      <c r="H36" s="344"/>
      <c r="I36" s="344"/>
    </row>
    <row r="37" spans="1:12" ht="15" customHeight="1" x14ac:dyDescent="0.25">
      <c r="A37" s="342"/>
      <c r="C37" s="339"/>
      <c r="D37" s="340"/>
      <c r="E37" s="234"/>
      <c r="F37" s="197"/>
      <c r="G37" s="344"/>
      <c r="H37" s="344"/>
      <c r="I37" s="344"/>
    </row>
    <row r="38" spans="1:12" ht="15" customHeight="1" x14ac:dyDescent="0.25">
      <c r="A38" s="342"/>
      <c r="B38" s="318" t="s">
        <v>117</v>
      </c>
      <c r="C38" s="339" t="s">
        <v>12</v>
      </c>
      <c r="D38" s="347">
        <f>80*1.2</f>
        <v>96</v>
      </c>
      <c r="E38" s="234"/>
      <c r="F38" s="234"/>
      <c r="G38" s="344" t="e">
        <f>#REF!*F38</f>
        <v>#REF!</v>
      </c>
      <c r="H38" s="349" t="e">
        <f>#REF!*F38</f>
        <v>#REF!</v>
      </c>
      <c r="I38" s="349" t="e">
        <f>G38+H38</f>
        <v>#REF!</v>
      </c>
      <c r="J38" s="350"/>
      <c r="K38" s="322"/>
      <c r="L38" s="322"/>
    </row>
    <row r="39" spans="1:12" ht="15" customHeight="1" x14ac:dyDescent="0.25">
      <c r="A39" s="342"/>
      <c r="C39" s="339"/>
      <c r="D39" s="340"/>
      <c r="E39" s="234"/>
      <c r="F39" s="197"/>
      <c r="G39" s="344"/>
      <c r="H39" s="344"/>
      <c r="I39" s="344"/>
      <c r="K39" s="322"/>
      <c r="L39" s="322"/>
    </row>
    <row r="40" spans="1:12" ht="15" customHeight="1" x14ac:dyDescent="0.25">
      <c r="A40" s="345" t="s">
        <v>305</v>
      </c>
      <c r="B40" s="318" t="s">
        <v>113</v>
      </c>
      <c r="C40" s="339"/>
      <c r="D40" s="347"/>
      <c r="E40" s="234"/>
      <c r="F40" s="197"/>
      <c r="G40" s="344"/>
      <c r="H40" s="344"/>
      <c r="I40" s="344"/>
      <c r="K40" s="322"/>
      <c r="L40" s="322"/>
    </row>
    <row r="41" spans="1:12" ht="15" customHeight="1" x14ac:dyDescent="0.25">
      <c r="A41" s="342"/>
      <c r="B41" s="318" t="s">
        <v>114</v>
      </c>
      <c r="C41" s="339" t="s">
        <v>12</v>
      </c>
      <c r="D41" s="4">
        <v>1</v>
      </c>
      <c r="E41" s="234"/>
      <c r="F41" s="234" t="s">
        <v>121</v>
      </c>
      <c r="G41" s="344"/>
      <c r="H41" s="344"/>
      <c r="I41" s="344"/>
      <c r="K41" s="351"/>
      <c r="L41" s="322"/>
    </row>
    <row r="42" spans="1:12" ht="15" customHeight="1" x14ac:dyDescent="0.25">
      <c r="A42" s="342"/>
      <c r="C42" s="339"/>
      <c r="D42" s="340"/>
      <c r="E42" s="234"/>
      <c r="F42" s="197"/>
      <c r="G42" s="344"/>
      <c r="H42" s="344"/>
      <c r="I42" s="344"/>
      <c r="K42" s="322"/>
      <c r="L42" s="322"/>
    </row>
    <row r="43" spans="1:12" ht="15" customHeight="1" x14ac:dyDescent="0.25">
      <c r="A43" s="342"/>
      <c r="B43" s="318" t="s">
        <v>115</v>
      </c>
      <c r="C43" s="339" t="s">
        <v>12</v>
      </c>
      <c r="D43" s="347">
        <v>250</v>
      </c>
      <c r="E43" s="234"/>
      <c r="F43" s="234"/>
      <c r="G43" s="344"/>
      <c r="H43" s="344"/>
      <c r="I43" s="344"/>
      <c r="K43" s="322"/>
      <c r="L43" s="322"/>
    </row>
    <row r="44" spans="1:12" ht="15" customHeight="1" x14ac:dyDescent="0.25">
      <c r="A44" s="342"/>
      <c r="C44" s="339"/>
      <c r="D44" s="340"/>
      <c r="E44" s="234"/>
      <c r="F44" s="197"/>
      <c r="G44" s="344"/>
      <c r="H44" s="344"/>
      <c r="I44" s="344"/>
      <c r="K44" s="322"/>
      <c r="L44" s="322"/>
    </row>
    <row r="45" spans="1:12" s="3" customFormat="1" ht="15" customHeight="1" x14ac:dyDescent="0.25">
      <c r="A45" s="352" t="s">
        <v>306</v>
      </c>
      <c r="B45" s="3" t="s">
        <v>118</v>
      </c>
      <c r="C45" s="30"/>
      <c r="D45" s="88"/>
      <c r="E45" s="234"/>
      <c r="F45" s="197"/>
      <c r="G45" s="28"/>
      <c r="H45" s="28"/>
      <c r="I45" s="28"/>
    </row>
    <row r="46" spans="1:12" s="3" customFormat="1" ht="15" customHeight="1" x14ac:dyDescent="0.25">
      <c r="A46" s="353"/>
      <c r="B46" s="42"/>
      <c r="C46" s="30"/>
      <c r="D46" s="106"/>
      <c r="E46" s="234"/>
      <c r="F46" s="197"/>
      <c r="G46" s="28"/>
      <c r="H46" s="28"/>
      <c r="I46" s="28"/>
    </row>
    <row r="47" spans="1:12" s="3" customFormat="1" ht="15" customHeight="1" x14ac:dyDescent="0.25">
      <c r="A47" s="353"/>
      <c r="B47" s="3" t="s">
        <v>254</v>
      </c>
      <c r="C47" s="30"/>
      <c r="D47" s="88"/>
      <c r="E47" s="234"/>
      <c r="F47" s="33"/>
      <c r="G47" s="28"/>
      <c r="H47" s="28"/>
      <c r="I47" s="28"/>
    </row>
    <row r="48" spans="1:12" s="3" customFormat="1" ht="15" customHeight="1" x14ac:dyDescent="0.25">
      <c r="A48" s="353"/>
      <c r="B48" s="3" t="s">
        <v>253</v>
      </c>
      <c r="C48" s="30"/>
      <c r="D48" s="88"/>
      <c r="E48" s="234"/>
      <c r="F48" s="33"/>
      <c r="G48" s="28"/>
      <c r="H48" s="28"/>
      <c r="I48" s="28"/>
    </row>
    <row r="49" spans="1:10" s="3" customFormat="1" ht="15" customHeight="1" x14ac:dyDescent="0.25">
      <c r="A49" s="353"/>
      <c r="B49" s="3" t="s">
        <v>120</v>
      </c>
      <c r="C49" s="30" t="s">
        <v>11</v>
      </c>
      <c r="D49" s="88">
        <v>400</v>
      </c>
      <c r="E49" s="234"/>
      <c r="F49" s="234"/>
      <c r="G49" s="28" t="e">
        <f>#REF!*F49</f>
        <v>#REF!</v>
      </c>
      <c r="H49" s="354" t="e">
        <f>#REF!*F49</f>
        <v>#REF!</v>
      </c>
      <c r="I49" s="354" t="e">
        <f>G49+H49</f>
        <v>#REF!</v>
      </c>
    </row>
    <row r="50" spans="1:10" s="3" customFormat="1" ht="15" customHeight="1" x14ac:dyDescent="0.25">
      <c r="A50" s="353"/>
      <c r="C50" s="30"/>
      <c r="D50" s="88"/>
      <c r="E50" s="234"/>
      <c r="F50" s="197"/>
      <c r="G50" s="28"/>
      <c r="H50" s="28"/>
      <c r="I50" s="28"/>
    </row>
    <row r="51" spans="1:10" s="3" customFormat="1" ht="15" customHeight="1" x14ac:dyDescent="0.25">
      <c r="A51" s="353"/>
      <c r="C51" s="30"/>
      <c r="D51" s="88"/>
      <c r="E51" s="234"/>
      <c r="F51" s="234"/>
      <c r="G51" s="28"/>
      <c r="H51" s="28"/>
      <c r="I51" s="28"/>
    </row>
    <row r="52" spans="1:10" s="3" customFormat="1" ht="15" customHeight="1" x14ac:dyDescent="0.25">
      <c r="A52" s="353"/>
      <c r="C52" s="30"/>
      <c r="D52" s="88"/>
      <c r="E52" s="234"/>
      <c r="F52" s="33"/>
      <c r="G52" s="28"/>
      <c r="H52" s="28"/>
      <c r="I52" s="28"/>
    </row>
    <row r="53" spans="1:10" s="3" customFormat="1" ht="15" customHeight="1" x14ac:dyDescent="0.25">
      <c r="A53" s="353"/>
      <c r="C53" s="30"/>
      <c r="D53" s="4"/>
      <c r="E53" s="234"/>
      <c r="F53" s="234"/>
      <c r="G53" s="28"/>
      <c r="H53" s="28"/>
      <c r="I53" s="28"/>
    </row>
    <row r="54" spans="1:10" s="3" customFormat="1" ht="15" customHeight="1" x14ac:dyDescent="0.25">
      <c r="A54" s="353"/>
      <c r="C54" s="30"/>
      <c r="D54" s="88"/>
      <c r="E54" s="234"/>
      <c r="F54" s="33"/>
      <c r="G54" s="28"/>
      <c r="H54" s="28"/>
      <c r="I54" s="28"/>
    </row>
    <row r="55" spans="1:10" s="3" customFormat="1" ht="15" customHeight="1" x14ac:dyDescent="0.25">
      <c r="A55" s="353"/>
      <c r="C55" s="30"/>
      <c r="D55" s="88"/>
      <c r="E55" s="234"/>
      <c r="F55" s="33"/>
      <c r="G55" s="28"/>
      <c r="H55" s="28"/>
      <c r="I55" s="28"/>
    </row>
    <row r="56" spans="1:10" s="3" customFormat="1" ht="15" customHeight="1" thickBot="1" x14ac:dyDescent="0.3">
      <c r="A56" s="353"/>
      <c r="B56" s="7"/>
      <c r="C56" s="30"/>
      <c r="D56" s="9"/>
      <c r="E56" s="234"/>
      <c r="F56" s="197"/>
      <c r="G56" s="313"/>
      <c r="H56" s="313"/>
      <c r="I56" s="313"/>
    </row>
    <row r="57" spans="1:10" s="3" customFormat="1" ht="15" customHeight="1" thickBot="1" x14ac:dyDescent="0.3">
      <c r="A57" s="355">
        <v>2100</v>
      </c>
      <c r="B57" s="356" t="s">
        <v>37</v>
      </c>
      <c r="C57" s="357"/>
      <c r="D57" s="358"/>
      <c r="E57" s="359">
        <f>SUM(E13:E56)</f>
        <v>0</v>
      </c>
      <c r="F57" s="359"/>
      <c r="G57" s="359" t="e">
        <f t="shared" ref="G57:I57" si="0">SUM(G13:G56)</f>
        <v>#REF!</v>
      </c>
      <c r="H57" s="359" t="e">
        <f t="shared" si="0"/>
        <v>#REF!</v>
      </c>
      <c r="I57" s="359" t="e">
        <f t="shared" si="0"/>
        <v>#REF!</v>
      </c>
    </row>
    <row r="58" spans="1:10" s="3" customFormat="1" ht="30" customHeight="1" thickBot="1" x14ac:dyDescent="0.3">
      <c r="A58" s="466"/>
      <c r="B58" s="466"/>
      <c r="C58" s="466"/>
      <c r="D58" s="466"/>
      <c r="E58" s="466"/>
    </row>
    <row r="59" spans="1:10" s="3" customFormat="1" ht="15" customHeight="1" x14ac:dyDescent="0.25">
      <c r="A59" s="360"/>
      <c r="B59" s="110"/>
      <c r="C59" s="132"/>
      <c r="D59" s="129"/>
      <c r="E59" s="130"/>
      <c r="F59" s="110"/>
      <c r="G59" s="110"/>
      <c r="H59" s="110"/>
      <c r="I59" s="302"/>
    </row>
    <row r="60" spans="1:10" s="3" customFormat="1" ht="15" customHeight="1" x14ac:dyDescent="0.25">
      <c r="A60" s="488" t="s">
        <v>93</v>
      </c>
      <c r="B60" s="489"/>
      <c r="C60" s="489"/>
      <c r="D60" s="489"/>
      <c r="E60" s="489"/>
      <c r="I60" s="300"/>
    </row>
    <row r="61" spans="1:10" s="3" customFormat="1" ht="15" customHeight="1" thickBot="1" x14ac:dyDescent="0.3">
      <c r="A61" s="361"/>
      <c r="B61" s="128"/>
      <c r="C61" s="128"/>
      <c r="D61" s="128"/>
      <c r="E61" s="128"/>
      <c r="F61" s="307"/>
      <c r="G61" s="307"/>
      <c r="H61" s="307"/>
      <c r="I61" s="308"/>
    </row>
    <row r="62" spans="1:10" s="3" customFormat="1" ht="15" customHeight="1" thickBot="1" x14ac:dyDescent="0.3">
      <c r="A62" s="362" t="s">
        <v>2</v>
      </c>
      <c r="B62" s="82" t="s">
        <v>3</v>
      </c>
      <c r="C62" s="334" t="s">
        <v>4</v>
      </c>
      <c r="D62" s="482" t="str">
        <f>'1400'!D5</f>
        <v>QUANTITY</v>
      </c>
      <c r="E62" s="484" t="str">
        <f>'1400'!E5</f>
        <v>RATE</v>
      </c>
      <c r="F62" s="490" t="str">
        <f>'1400'!F5</f>
        <v>AMOUNT</v>
      </c>
      <c r="G62" s="490" t="e">
        <f>'1400'!G5</f>
        <v>#REF!</v>
      </c>
      <c r="H62" s="490"/>
      <c r="I62" s="490"/>
      <c r="J62" s="2"/>
    </row>
    <row r="63" spans="1:10" s="3" customFormat="1" ht="15" customHeight="1" thickBot="1" x14ac:dyDescent="0.3">
      <c r="A63" s="363" t="s">
        <v>29</v>
      </c>
      <c r="B63" s="77"/>
      <c r="C63" s="337"/>
      <c r="D63" s="483"/>
      <c r="E63" s="485"/>
      <c r="F63" s="490"/>
      <c r="G63" s="136" t="e">
        <f>'1400'!G6</f>
        <v>#REF!</v>
      </c>
      <c r="H63" s="136" t="e">
        <f>'1400'!H6</f>
        <v>#REF!</v>
      </c>
      <c r="I63" s="136" t="e">
        <f>'1400'!I6</f>
        <v>#REF!</v>
      </c>
      <c r="J63" s="2"/>
    </row>
    <row r="64" spans="1:10" s="3" customFormat="1" ht="15" customHeight="1" thickBot="1" x14ac:dyDescent="0.3">
      <c r="A64" s="364">
        <v>2100</v>
      </c>
      <c r="B64" s="44" t="s">
        <v>228</v>
      </c>
      <c r="C64" s="45"/>
      <c r="D64" s="103"/>
      <c r="E64" s="365">
        <f>E57</f>
        <v>0</v>
      </c>
      <c r="F64" s="365"/>
      <c r="G64" s="365" t="e">
        <f t="shared" ref="G64:I64" si="1">G57</f>
        <v>#REF!</v>
      </c>
      <c r="H64" s="365" t="e">
        <f t="shared" si="1"/>
        <v>#REF!</v>
      </c>
      <c r="I64" s="365" t="e">
        <f t="shared" si="1"/>
        <v>#REF!</v>
      </c>
    </row>
    <row r="65" spans="1:11" ht="15" customHeight="1" x14ac:dyDescent="0.25">
      <c r="A65" s="366" t="s">
        <v>278</v>
      </c>
      <c r="B65" s="321" t="s">
        <v>26</v>
      </c>
      <c r="C65" s="339"/>
      <c r="D65" s="340"/>
      <c r="E65" s="197"/>
      <c r="F65" s="197"/>
      <c r="G65" s="341"/>
      <c r="H65" s="341"/>
      <c r="I65" s="341"/>
    </row>
    <row r="66" spans="1:11" s="3" customFormat="1" ht="15" customHeight="1" x14ac:dyDescent="0.25">
      <c r="A66" s="353"/>
      <c r="B66" s="7"/>
      <c r="C66" s="30"/>
      <c r="D66" s="88"/>
      <c r="E66" s="28"/>
      <c r="F66" s="28"/>
      <c r="G66" s="28"/>
      <c r="H66" s="28"/>
      <c r="I66" s="28"/>
    </row>
    <row r="67" spans="1:11" s="3" customFormat="1" ht="15" customHeight="1" x14ac:dyDescent="0.25">
      <c r="A67" s="353"/>
      <c r="B67" s="3" t="s">
        <v>119</v>
      </c>
      <c r="C67" s="30" t="s">
        <v>11</v>
      </c>
      <c r="D67" s="4">
        <v>1</v>
      </c>
      <c r="E67" s="234"/>
      <c r="F67" s="234" t="s">
        <v>121</v>
      </c>
      <c r="G67" s="28"/>
      <c r="H67" s="28"/>
      <c r="I67" s="28"/>
    </row>
    <row r="68" spans="1:11" s="3" customFormat="1" ht="15" customHeight="1" x14ac:dyDescent="0.25">
      <c r="A68" s="353"/>
      <c r="C68" s="30"/>
      <c r="D68" s="88"/>
      <c r="E68" s="197"/>
      <c r="F68" s="197"/>
      <c r="G68" s="28"/>
      <c r="H68" s="28"/>
      <c r="I68" s="28"/>
    </row>
    <row r="69" spans="1:11" ht="15" customHeight="1" x14ac:dyDescent="0.25">
      <c r="A69" s="345" t="s">
        <v>307</v>
      </c>
      <c r="B69" s="318" t="s">
        <v>77</v>
      </c>
      <c r="C69" s="339" t="s">
        <v>27</v>
      </c>
      <c r="D69" s="347">
        <v>650</v>
      </c>
      <c r="E69" s="234"/>
      <c r="F69" s="234"/>
      <c r="G69" s="344" t="e">
        <f>#REF!*F69</f>
        <v>#REF!</v>
      </c>
      <c r="H69" s="349" t="e">
        <f>#REF!*F69</f>
        <v>#REF!</v>
      </c>
      <c r="I69" s="349" t="e">
        <f>G69+H69</f>
        <v>#REF!</v>
      </c>
    </row>
    <row r="70" spans="1:11" ht="15" customHeight="1" x14ac:dyDescent="0.25">
      <c r="A70" s="342"/>
      <c r="B70" s="318" t="s">
        <v>78</v>
      </c>
      <c r="C70" s="339"/>
      <c r="D70" s="347"/>
      <c r="E70" s="234"/>
      <c r="F70" s="367"/>
      <c r="G70" s="344"/>
      <c r="H70" s="344"/>
      <c r="I70" s="344"/>
    </row>
    <row r="71" spans="1:11" ht="15" customHeight="1" x14ac:dyDescent="0.25">
      <c r="A71" s="342"/>
      <c r="C71" s="339"/>
      <c r="D71" s="347"/>
      <c r="E71" s="234"/>
      <c r="F71" s="367"/>
      <c r="G71" s="344"/>
      <c r="H71" s="344"/>
      <c r="I71" s="344"/>
    </row>
    <row r="72" spans="1:11" ht="15" customHeight="1" x14ac:dyDescent="0.25">
      <c r="A72" s="345" t="s">
        <v>79</v>
      </c>
      <c r="B72" s="318" t="s">
        <v>109</v>
      </c>
      <c r="C72" s="339"/>
      <c r="D72" s="347"/>
      <c r="E72" s="234"/>
      <c r="F72" s="199"/>
      <c r="G72" s="344"/>
      <c r="H72" s="344"/>
      <c r="I72" s="344"/>
    </row>
    <row r="73" spans="1:11" ht="15" customHeight="1" x14ac:dyDescent="0.25">
      <c r="A73" s="342"/>
      <c r="C73" s="339"/>
      <c r="D73" s="347"/>
      <c r="E73" s="234"/>
      <c r="F73" s="199"/>
      <c r="G73" s="344"/>
      <c r="H73" s="344"/>
      <c r="I73" s="344"/>
    </row>
    <row r="74" spans="1:11" ht="15" customHeight="1" x14ac:dyDescent="0.25">
      <c r="A74" s="342"/>
      <c r="B74" s="318" t="s">
        <v>110</v>
      </c>
      <c r="C74" s="339" t="s">
        <v>27</v>
      </c>
      <c r="D74" s="347">
        <v>620</v>
      </c>
      <c r="E74" s="234"/>
      <c r="F74" s="234"/>
      <c r="G74" s="344" t="e">
        <f>#REF!*F74</f>
        <v>#REF!</v>
      </c>
      <c r="H74" s="349" t="e">
        <f>#REF!*F74</f>
        <v>#REF!</v>
      </c>
      <c r="I74" s="349" t="e">
        <f>G74+H74</f>
        <v>#REF!</v>
      </c>
      <c r="K74" s="350"/>
    </row>
    <row r="75" spans="1:11" ht="15" customHeight="1" x14ac:dyDescent="0.25">
      <c r="A75" s="342"/>
      <c r="B75" s="368"/>
      <c r="C75" s="339"/>
      <c r="D75" s="347"/>
      <c r="E75" s="234"/>
      <c r="F75" s="367"/>
      <c r="G75" s="344"/>
      <c r="H75" s="344"/>
      <c r="I75" s="344"/>
    </row>
    <row r="76" spans="1:11" ht="15" customHeight="1" x14ac:dyDescent="0.25">
      <c r="A76" s="342" t="s">
        <v>80</v>
      </c>
      <c r="B76" s="318" t="s">
        <v>261</v>
      </c>
      <c r="C76" s="339"/>
      <c r="D76" s="347"/>
      <c r="E76" s="234"/>
      <c r="F76" s="199"/>
      <c r="G76" s="344"/>
      <c r="H76" s="344"/>
      <c r="I76" s="344"/>
    </row>
    <row r="77" spans="1:11" ht="15" customHeight="1" x14ac:dyDescent="0.25">
      <c r="A77" s="342"/>
      <c r="B77" s="318" t="s">
        <v>81</v>
      </c>
      <c r="C77" s="339"/>
      <c r="D77" s="347"/>
      <c r="E77" s="234"/>
      <c r="F77" s="367"/>
      <c r="G77" s="344"/>
      <c r="H77" s="344"/>
      <c r="I77" s="344"/>
    </row>
    <row r="78" spans="1:11" ht="15" customHeight="1" x14ac:dyDescent="0.25">
      <c r="A78" s="342"/>
      <c r="C78" s="339"/>
      <c r="D78" s="347"/>
      <c r="E78" s="234"/>
      <c r="F78" s="367"/>
      <c r="G78" s="344"/>
      <c r="H78" s="344"/>
      <c r="I78" s="344"/>
    </row>
    <row r="79" spans="1:11" ht="15" customHeight="1" x14ac:dyDescent="0.25">
      <c r="A79" s="342"/>
      <c r="B79" s="318" t="s">
        <v>82</v>
      </c>
      <c r="C79" s="339" t="s">
        <v>6</v>
      </c>
      <c r="D79" s="318">
        <v>1</v>
      </c>
      <c r="E79" s="234"/>
      <c r="F79" s="234"/>
      <c r="G79" s="344"/>
      <c r="H79" s="344"/>
      <c r="I79" s="344"/>
    </row>
    <row r="80" spans="1:11" ht="15" customHeight="1" x14ac:dyDescent="0.25">
      <c r="A80" s="342"/>
      <c r="C80" s="339"/>
      <c r="D80" s="318"/>
      <c r="E80" s="234"/>
      <c r="F80" s="367"/>
      <c r="G80" s="344"/>
      <c r="H80" s="344"/>
      <c r="I80" s="344"/>
    </row>
    <row r="81" spans="1:9" ht="15" customHeight="1" x14ac:dyDescent="0.25">
      <c r="A81" s="342"/>
      <c r="B81" s="281"/>
      <c r="C81" s="339"/>
      <c r="D81" s="318"/>
      <c r="E81" s="234"/>
      <c r="F81" s="367"/>
      <c r="G81" s="344"/>
      <c r="H81" s="344"/>
      <c r="I81" s="344"/>
    </row>
    <row r="82" spans="1:9" ht="15" customHeight="1" x14ac:dyDescent="0.25">
      <c r="A82" s="342"/>
      <c r="B82" s="318" t="s">
        <v>111</v>
      </c>
      <c r="C82" s="339" t="s">
        <v>6</v>
      </c>
      <c r="D82" s="318">
        <v>2</v>
      </c>
      <c r="E82" s="234"/>
      <c r="F82" s="234"/>
      <c r="G82" s="344"/>
      <c r="H82" s="344"/>
      <c r="I82" s="344"/>
    </row>
    <row r="83" spans="1:9" ht="15" customHeight="1" x14ac:dyDescent="0.25">
      <c r="A83" s="342"/>
      <c r="C83" s="339"/>
      <c r="D83" s="318"/>
      <c r="E83" s="234"/>
      <c r="F83" s="367"/>
      <c r="G83" s="344"/>
      <c r="H83" s="344"/>
      <c r="I83" s="344"/>
    </row>
    <row r="84" spans="1:9" ht="15" customHeight="1" x14ac:dyDescent="0.25">
      <c r="A84" s="342"/>
      <c r="B84" s="281"/>
      <c r="C84" s="339"/>
      <c r="D84" s="318"/>
      <c r="E84" s="234"/>
      <c r="F84" s="367"/>
      <c r="G84" s="344"/>
      <c r="H84" s="344"/>
      <c r="I84" s="344"/>
    </row>
    <row r="85" spans="1:9" ht="15" customHeight="1" x14ac:dyDescent="0.25">
      <c r="A85" s="342"/>
      <c r="B85" s="318" t="s">
        <v>273</v>
      </c>
      <c r="C85" s="339" t="s">
        <v>6</v>
      </c>
      <c r="D85" s="318">
        <v>1</v>
      </c>
      <c r="E85" s="234"/>
      <c r="F85" s="234"/>
      <c r="G85" s="344"/>
      <c r="H85" s="344"/>
      <c r="I85" s="344"/>
    </row>
    <row r="86" spans="1:9" ht="15" customHeight="1" x14ac:dyDescent="0.25">
      <c r="A86" s="342"/>
      <c r="C86" s="339"/>
      <c r="D86" s="318"/>
      <c r="E86" s="234"/>
      <c r="F86" s="367"/>
      <c r="G86" s="344"/>
      <c r="H86" s="344"/>
      <c r="I86" s="344"/>
    </row>
    <row r="87" spans="1:9" ht="15" customHeight="1" x14ac:dyDescent="0.25">
      <c r="A87" s="342"/>
      <c r="B87" s="318" t="s">
        <v>112</v>
      </c>
      <c r="C87" s="339" t="s">
        <v>6</v>
      </c>
      <c r="D87" s="318">
        <v>3</v>
      </c>
      <c r="E87" s="234"/>
      <c r="F87" s="234"/>
      <c r="G87" s="344"/>
      <c r="H87" s="344"/>
      <c r="I87" s="344"/>
    </row>
    <row r="88" spans="1:9" ht="15" customHeight="1" x14ac:dyDescent="0.25">
      <c r="A88" s="342"/>
      <c r="C88" s="339"/>
      <c r="D88" s="318"/>
      <c r="E88" s="234"/>
      <c r="F88" s="367"/>
      <c r="G88" s="344"/>
      <c r="H88" s="344"/>
      <c r="I88" s="344"/>
    </row>
    <row r="89" spans="1:9" ht="15" customHeight="1" x14ac:dyDescent="0.25">
      <c r="A89" s="345" t="s">
        <v>308</v>
      </c>
      <c r="B89" s="318" t="s">
        <v>83</v>
      </c>
      <c r="C89" s="339" t="s">
        <v>6</v>
      </c>
      <c r="D89" s="318">
        <v>5</v>
      </c>
      <c r="E89" s="234"/>
      <c r="F89" s="234"/>
      <c r="G89" s="344"/>
      <c r="H89" s="344"/>
      <c r="I89" s="344"/>
    </row>
    <row r="90" spans="1:9" ht="15" customHeight="1" x14ac:dyDescent="0.25">
      <c r="A90" s="342"/>
      <c r="C90" s="339"/>
      <c r="D90" s="347"/>
      <c r="E90" s="234"/>
      <c r="F90" s="367"/>
      <c r="G90" s="344"/>
      <c r="H90" s="344"/>
      <c r="I90" s="344"/>
    </row>
    <row r="91" spans="1:9" ht="15" customHeight="1" x14ac:dyDescent="0.25">
      <c r="A91" s="345" t="s">
        <v>309</v>
      </c>
      <c r="B91" s="318" t="s">
        <v>84</v>
      </c>
      <c r="C91" s="339" t="s">
        <v>11</v>
      </c>
      <c r="D91" s="318">
        <v>280</v>
      </c>
      <c r="E91" s="234"/>
      <c r="F91" s="234"/>
      <c r="G91" s="344"/>
      <c r="H91" s="344"/>
      <c r="I91" s="344"/>
    </row>
    <row r="92" spans="1:9" ht="15" customHeight="1" x14ac:dyDescent="0.25">
      <c r="A92" s="342"/>
      <c r="B92" s="368"/>
      <c r="C92" s="339"/>
      <c r="D92" s="347"/>
      <c r="E92" s="234"/>
      <c r="F92" s="367"/>
      <c r="G92" s="344"/>
      <c r="H92" s="344"/>
      <c r="I92" s="344"/>
    </row>
    <row r="93" spans="1:9" ht="13.8" x14ac:dyDescent="0.25">
      <c r="A93" s="342" t="s">
        <v>85</v>
      </c>
      <c r="B93" s="369" t="s">
        <v>227</v>
      </c>
      <c r="C93" s="339" t="s">
        <v>9</v>
      </c>
      <c r="D93" s="347">
        <v>2</v>
      </c>
      <c r="E93" s="234"/>
      <c r="F93" s="234"/>
      <c r="G93" s="344"/>
      <c r="H93" s="344"/>
      <c r="I93" s="344"/>
    </row>
    <row r="94" spans="1:9" ht="15" customHeight="1" x14ac:dyDescent="0.25">
      <c r="A94" s="342"/>
      <c r="C94" s="339"/>
      <c r="D94" s="347"/>
      <c r="E94" s="234"/>
      <c r="F94" s="367"/>
      <c r="G94" s="344"/>
      <c r="H94" s="344"/>
      <c r="I94" s="344"/>
    </row>
    <row r="95" spans="1:9" ht="15" customHeight="1" x14ac:dyDescent="0.25">
      <c r="A95" s="342" t="s">
        <v>214</v>
      </c>
      <c r="B95" s="318" t="s">
        <v>217</v>
      </c>
      <c r="C95" s="339" t="s">
        <v>12</v>
      </c>
      <c r="D95" s="347">
        <v>15</v>
      </c>
      <c r="E95" s="234"/>
      <c r="F95" s="234"/>
      <c r="G95" s="344"/>
      <c r="H95" s="344"/>
      <c r="I95" s="344"/>
    </row>
    <row r="96" spans="1:9" ht="15" customHeight="1" x14ac:dyDescent="0.25">
      <c r="A96" s="342"/>
      <c r="C96" s="339"/>
      <c r="D96" s="347"/>
      <c r="E96" s="234"/>
      <c r="F96" s="367"/>
      <c r="G96" s="344"/>
      <c r="H96" s="344"/>
      <c r="I96" s="344"/>
    </row>
    <row r="97" spans="1:9" ht="15" customHeight="1" x14ac:dyDescent="0.25">
      <c r="A97" s="342" t="s">
        <v>215</v>
      </c>
      <c r="B97" s="318" t="s">
        <v>218</v>
      </c>
      <c r="C97" s="339" t="s">
        <v>9</v>
      </c>
      <c r="D97" s="347">
        <v>3</v>
      </c>
      <c r="E97" s="234"/>
      <c r="F97" s="234"/>
      <c r="G97" s="344"/>
      <c r="H97" s="344"/>
      <c r="I97" s="344"/>
    </row>
    <row r="98" spans="1:9" ht="15" customHeight="1" x14ac:dyDescent="0.25">
      <c r="A98" s="342"/>
      <c r="C98" s="339"/>
      <c r="D98" s="347"/>
      <c r="E98" s="234"/>
      <c r="F98" s="367"/>
      <c r="G98" s="344"/>
      <c r="H98" s="344"/>
      <c r="I98" s="344"/>
    </row>
    <row r="99" spans="1:9" ht="15" customHeight="1" x14ac:dyDescent="0.25">
      <c r="A99" s="342"/>
      <c r="C99" s="339"/>
      <c r="D99" s="347"/>
      <c r="E99" s="234"/>
      <c r="F99" s="367"/>
      <c r="G99" s="344"/>
      <c r="H99" s="344"/>
      <c r="I99" s="344"/>
    </row>
    <row r="100" spans="1:9" ht="15" customHeight="1" x14ac:dyDescent="0.25">
      <c r="A100" s="342"/>
      <c r="C100" s="339"/>
      <c r="D100" s="347"/>
      <c r="E100" s="234"/>
      <c r="F100" s="367"/>
      <c r="G100" s="344"/>
      <c r="H100" s="344"/>
      <c r="I100" s="344"/>
    </row>
    <row r="101" spans="1:9" ht="15" customHeight="1" x14ac:dyDescent="0.25">
      <c r="A101" s="342"/>
      <c r="C101" s="339"/>
      <c r="D101" s="347"/>
      <c r="E101" s="234"/>
      <c r="F101" s="367"/>
      <c r="G101" s="344"/>
      <c r="H101" s="344"/>
      <c r="I101" s="344"/>
    </row>
    <row r="102" spans="1:9" ht="15" customHeight="1" x14ac:dyDescent="0.25">
      <c r="A102" s="342"/>
      <c r="C102" s="339"/>
      <c r="D102" s="347"/>
      <c r="E102" s="234"/>
      <c r="F102" s="367"/>
      <c r="G102" s="344"/>
      <c r="H102" s="344"/>
      <c r="I102" s="344"/>
    </row>
    <row r="103" spans="1:9" ht="15" customHeight="1" x14ac:dyDescent="0.25">
      <c r="A103" s="342"/>
      <c r="C103" s="339"/>
      <c r="D103" s="347"/>
      <c r="E103" s="234"/>
      <c r="F103" s="367"/>
      <c r="G103" s="344"/>
      <c r="H103" s="344"/>
      <c r="I103" s="344"/>
    </row>
    <row r="104" spans="1:9" ht="15" customHeight="1" x14ac:dyDescent="0.25">
      <c r="A104" s="342"/>
      <c r="C104" s="339"/>
      <c r="D104" s="347"/>
      <c r="E104" s="234"/>
      <c r="F104" s="367"/>
      <c r="G104" s="344"/>
      <c r="H104" s="344"/>
      <c r="I104" s="344"/>
    </row>
    <row r="105" spans="1:9" ht="15" customHeight="1" x14ac:dyDescent="0.25">
      <c r="A105" s="342"/>
      <c r="C105" s="339"/>
      <c r="D105" s="347"/>
      <c r="E105" s="234"/>
      <c r="F105" s="367"/>
      <c r="G105" s="344"/>
      <c r="H105" s="344"/>
      <c r="I105" s="344"/>
    </row>
    <row r="106" spans="1:9" ht="15" customHeight="1" x14ac:dyDescent="0.25">
      <c r="A106" s="342"/>
      <c r="C106" s="339"/>
      <c r="D106" s="347"/>
      <c r="E106" s="234"/>
      <c r="F106" s="367"/>
      <c r="G106" s="344"/>
      <c r="H106" s="344"/>
      <c r="I106" s="344"/>
    </row>
    <row r="107" spans="1:9" ht="15" customHeight="1" x14ac:dyDescent="0.25">
      <c r="A107" s="342"/>
      <c r="C107" s="339"/>
      <c r="D107" s="347"/>
      <c r="E107" s="234"/>
      <c r="F107" s="367"/>
      <c r="G107" s="344"/>
      <c r="H107" s="344"/>
      <c r="I107" s="344"/>
    </row>
    <row r="108" spans="1:9" ht="15" customHeight="1" x14ac:dyDescent="0.25">
      <c r="A108" s="342"/>
      <c r="C108" s="339"/>
      <c r="D108" s="347"/>
      <c r="E108" s="234"/>
      <c r="F108" s="367"/>
      <c r="G108" s="344"/>
      <c r="H108" s="344"/>
      <c r="I108" s="344"/>
    </row>
    <row r="109" spans="1:9" ht="15" customHeight="1" x14ac:dyDescent="0.25">
      <c r="A109" s="342"/>
      <c r="C109" s="339"/>
      <c r="D109" s="347"/>
      <c r="E109" s="234"/>
      <c r="F109" s="367"/>
      <c r="G109" s="344"/>
      <c r="H109" s="344"/>
      <c r="I109" s="344"/>
    </row>
    <row r="110" spans="1:9" ht="15" customHeight="1" x14ac:dyDescent="0.25">
      <c r="A110" s="342"/>
      <c r="C110" s="339"/>
      <c r="D110" s="347"/>
      <c r="E110" s="234"/>
      <c r="F110" s="367"/>
      <c r="G110" s="344"/>
      <c r="H110" s="344"/>
      <c r="I110" s="344"/>
    </row>
    <row r="111" spans="1:9" ht="15" customHeight="1" x14ac:dyDescent="0.25">
      <c r="A111" s="342"/>
      <c r="C111" s="339"/>
      <c r="D111" s="347"/>
      <c r="E111" s="234"/>
      <c r="F111" s="367"/>
      <c r="G111" s="344"/>
      <c r="H111" s="344"/>
      <c r="I111" s="344"/>
    </row>
    <row r="112" spans="1:9" ht="15" customHeight="1" x14ac:dyDescent="0.25">
      <c r="A112" s="342"/>
      <c r="C112" s="339"/>
      <c r="D112" s="347"/>
      <c r="E112" s="234"/>
      <c r="F112" s="367"/>
      <c r="G112" s="344"/>
      <c r="H112" s="344"/>
      <c r="I112" s="344"/>
    </row>
    <row r="113" spans="1:9" ht="15" customHeight="1" thickBot="1" x14ac:dyDescent="0.3">
      <c r="A113" s="370"/>
      <c r="C113" s="371"/>
      <c r="D113" s="372"/>
      <c r="E113" s="234"/>
      <c r="F113" s="374"/>
      <c r="G113" s="373"/>
      <c r="H113" s="373"/>
      <c r="I113" s="373"/>
    </row>
    <row r="114" spans="1:9" ht="15" customHeight="1" thickBot="1" x14ac:dyDescent="0.3">
      <c r="A114" s="355">
        <v>2100</v>
      </c>
      <c r="B114" s="356" t="s">
        <v>38</v>
      </c>
      <c r="C114" s="357"/>
      <c r="D114" s="358"/>
      <c r="E114" s="365"/>
      <c r="F114" s="375"/>
      <c r="G114" s="365" t="e">
        <f t="shared" ref="G114:I114" si="2">SUM(G64:G113)</f>
        <v>#REF!</v>
      </c>
      <c r="H114" s="365" t="e">
        <f t="shared" si="2"/>
        <v>#REF!</v>
      </c>
      <c r="I114" s="365" t="e">
        <f t="shared" si="2"/>
        <v>#REF!</v>
      </c>
    </row>
  </sheetData>
  <mergeCells count="12">
    <mergeCell ref="A1:E1"/>
    <mergeCell ref="A58:E58"/>
    <mergeCell ref="A60:E60"/>
    <mergeCell ref="A3:B3"/>
    <mergeCell ref="D62:D63"/>
    <mergeCell ref="E62:E63"/>
    <mergeCell ref="F62:F63"/>
    <mergeCell ref="G62:I62"/>
    <mergeCell ref="D5:D6"/>
    <mergeCell ref="E5:E6"/>
    <mergeCell ref="G5:I5"/>
    <mergeCell ref="F5:F6"/>
  </mergeCells>
  <pageMargins left="0.70866141732283472" right="0.47244094488188981" top="0.98425196850393704" bottom="0.74803149606299213" header="0.23622047244094491" footer="0.31496062992125984"/>
  <pageSetup paperSize="9" scale="45" firstPageNumber="12" fitToHeight="2" orientation="portrait" r:id="rId1"/>
  <headerFooter>
    <oddHeader>&amp;L&amp;G&amp;R
The Contract Part 2
Bill of Quantities
UPGRADING OF GRAVEL ROADS IN POORTJIE, PHASE C
Contract No.: JRA/21/19</oddHeader>
    <oddFooter>&amp;C2/2.&amp;P</oddFooter>
  </headerFooter>
  <rowBreaks count="1" manualBreakCount="1">
    <brk id="57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9">
    <tabColor rgb="FFFFFF00"/>
  </sheetPr>
  <dimension ref="A1:I241"/>
  <sheetViews>
    <sheetView view="pageBreakPreview" zoomScale="90" zoomScaleNormal="100" zoomScaleSheetLayoutView="90" workbookViewId="0">
      <pane ySplit="6" topLeftCell="A14" activePane="bottomLeft" state="frozen"/>
      <selection pane="bottomLeft" activeCell="M18" sqref="M18"/>
    </sheetView>
  </sheetViews>
  <sheetFormatPr defaultColWidth="9.109375" defaultRowHeight="13.2" x14ac:dyDescent="0.25"/>
  <cols>
    <col min="1" max="1" width="7.88671875" style="383" customWidth="1"/>
    <col min="2" max="2" width="49.33203125" style="383" customWidth="1"/>
    <col min="3" max="3" width="8.44140625" style="383" customWidth="1"/>
    <col min="4" max="5" width="12.109375" style="383" customWidth="1"/>
    <col min="6" max="6" width="15.44140625" style="383" customWidth="1"/>
    <col min="7" max="7" width="14.109375" style="383" hidden="1" customWidth="1"/>
    <col min="8" max="8" width="16.44140625" style="383" hidden="1" customWidth="1"/>
    <col min="9" max="9" width="15.44140625" style="383" hidden="1" customWidth="1"/>
    <col min="10" max="16384" width="9.109375" style="383"/>
  </cols>
  <sheetData>
    <row r="1" spans="1:9" s="3" customFormat="1" ht="30" customHeight="1" thickBot="1" x14ac:dyDescent="0.3">
      <c r="A1" s="466"/>
      <c r="B1" s="466"/>
      <c r="C1" s="466"/>
      <c r="D1" s="466"/>
      <c r="E1" s="466"/>
    </row>
    <row r="2" spans="1:9" ht="15" customHeight="1" x14ac:dyDescent="0.25">
      <c r="A2" s="380"/>
      <c r="B2" s="381"/>
      <c r="C2" s="381"/>
      <c r="D2" s="381"/>
      <c r="E2" s="381"/>
      <c r="F2" s="315"/>
      <c r="G2" s="315"/>
      <c r="H2" s="381"/>
      <c r="I2" s="382"/>
    </row>
    <row r="3" spans="1:9" ht="15" customHeight="1" x14ac:dyDescent="0.25">
      <c r="A3" s="491" t="s">
        <v>94</v>
      </c>
      <c r="B3" s="492"/>
      <c r="C3" s="321"/>
      <c r="D3" s="321"/>
      <c r="E3" s="321"/>
      <c r="F3" s="318"/>
      <c r="G3" s="318"/>
      <c r="I3" s="384"/>
    </row>
    <row r="4" spans="1:9" ht="15" customHeight="1" thickBot="1" x14ac:dyDescent="0.3">
      <c r="A4" s="319"/>
      <c r="B4" s="320"/>
      <c r="C4" s="321"/>
      <c r="D4" s="321"/>
      <c r="E4" s="321"/>
      <c r="F4" s="330"/>
      <c r="G4" s="330"/>
      <c r="H4" s="385"/>
      <c r="I4" s="386"/>
    </row>
    <row r="5" spans="1:9" ht="15" customHeight="1" thickBot="1" x14ac:dyDescent="0.3">
      <c r="A5" s="334" t="s">
        <v>2</v>
      </c>
      <c r="B5" s="333" t="s">
        <v>3</v>
      </c>
      <c r="C5" s="482" t="s">
        <v>4</v>
      </c>
      <c r="D5" s="495" t="str">
        <f>'1400'!D5</f>
        <v>QUANTITY</v>
      </c>
      <c r="E5" s="482" t="str">
        <f>'1400'!E5</f>
        <v>RATE</v>
      </c>
      <c r="F5" s="493" t="str">
        <f>'1400'!F5</f>
        <v>AMOUNT</v>
      </c>
      <c r="G5" s="494" t="e">
        <f>'1400'!G5</f>
        <v>#REF!</v>
      </c>
      <c r="H5" s="494"/>
      <c r="I5" s="494"/>
    </row>
    <row r="6" spans="1:9" ht="15" customHeight="1" thickBot="1" x14ac:dyDescent="0.3">
      <c r="A6" s="337" t="s">
        <v>29</v>
      </c>
      <c r="B6" s="328"/>
      <c r="C6" s="483"/>
      <c r="D6" s="496"/>
      <c r="E6" s="483"/>
      <c r="F6" s="493"/>
      <c r="G6" s="387" t="e">
        <f>'1400'!G6</f>
        <v>#REF!</v>
      </c>
      <c r="H6" s="387" t="e">
        <f>'1400'!H6</f>
        <v>#REF!</v>
      </c>
      <c r="I6" s="387" t="e">
        <f>'1400'!I6</f>
        <v>#REF!</v>
      </c>
    </row>
    <row r="7" spans="1:9" ht="15" customHeight="1" x14ac:dyDescent="0.25">
      <c r="A7" s="366" t="s">
        <v>313</v>
      </c>
      <c r="B7" s="323" t="s">
        <v>28</v>
      </c>
      <c r="C7" s="388"/>
      <c r="E7" s="389"/>
      <c r="F7" s="389"/>
      <c r="G7" s="390"/>
      <c r="H7" s="390"/>
      <c r="I7" s="390"/>
    </row>
    <row r="8" spans="1:9" ht="15" customHeight="1" x14ac:dyDescent="0.25">
      <c r="A8" s="391"/>
      <c r="B8" s="392"/>
      <c r="C8" s="339"/>
      <c r="D8" s="393"/>
      <c r="E8" s="394"/>
      <c r="F8" s="394"/>
      <c r="G8" s="395"/>
      <c r="H8" s="390"/>
      <c r="I8" s="390"/>
    </row>
    <row r="9" spans="1:9" ht="15" customHeight="1" x14ac:dyDescent="0.25">
      <c r="A9" s="396" t="s">
        <v>255</v>
      </c>
      <c r="B9" s="397" t="s">
        <v>98</v>
      </c>
      <c r="C9" s="398"/>
      <c r="D9" s="399"/>
      <c r="E9" s="400"/>
      <c r="F9" s="400"/>
      <c r="G9" s="395"/>
      <c r="H9" s="390"/>
      <c r="I9" s="390"/>
    </row>
    <row r="10" spans="1:9" ht="15" customHeight="1" x14ac:dyDescent="0.25">
      <c r="A10" s="401"/>
      <c r="B10" s="402"/>
      <c r="C10" s="398"/>
      <c r="D10" s="399"/>
      <c r="E10" s="400"/>
      <c r="F10" s="400"/>
      <c r="G10" s="395"/>
      <c r="H10" s="390"/>
      <c r="I10" s="390"/>
    </row>
    <row r="11" spans="1:9" ht="15" customHeight="1" x14ac:dyDescent="0.25">
      <c r="A11" s="401"/>
      <c r="B11" s="397" t="s">
        <v>99</v>
      </c>
      <c r="C11" s="403" t="s">
        <v>12</v>
      </c>
      <c r="D11" s="346">
        <v>12</v>
      </c>
      <c r="E11" s="404"/>
      <c r="F11" s="404"/>
      <c r="G11" s="395" t="e">
        <f>#REF!*F11</f>
        <v>#REF!</v>
      </c>
      <c r="H11" s="405" t="e">
        <f>#REF!*F11</f>
        <v>#REF!</v>
      </c>
      <c r="I11" s="405" t="e">
        <f>G11+H11</f>
        <v>#REF!</v>
      </c>
    </row>
    <row r="12" spans="1:9" ht="15" customHeight="1" x14ac:dyDescent="0.25">
      <c r="A12" s="401"/>
      <c r="B12" s="402"/>
      <c r="C12" s="398"/>
      <c r="D12" s="399"/>
      <c r="E12" s="404"/>
      <c r="F12" s="406"/>
      <c r="G12" s="395"/>
      <c r="H12" s="390"/>
      <c r="I12" s="390"/>
    </row>
    <row r="13" spans="1:9" ht="15" customHeight="1" x14ac:dyDescent="0.25">
      <c r="A13" s="401"/>
      <c r="B13" s="397" t="s">
        <v>100</v>
      </c>
      <c r="C13" s="403" t="s">
        <v>12</v>
      </c>
      <c r="D13" s="346">
        <v>12</v>
      </c>
      <c r="E13" s="404"/>
      <c r="F13" s="404"/>
      <c r="G13" s="395" t="e">
        <f>#REF!*F13</f>
        <v>#REF!</v>
      </c>
      <c r="H13" s="405" t="e">
        <f>#REF!*F13</f>
        <v>#REF!</v>
      </c>
      <c r="I13" s="405" t="e">
        <f>G13+H13</f>
        <v>#REF!</v>
      </c>
    </row>
    <row r="14" spans="1:9" ht="15" customHeight="1" x14ac:dyDescent="0.25">
      <c r="A14" s="401"/>
      <c r="B14" s="402"/>
      <c r="C14" s="398"/>
      <c r="D14" s="399"/>
      <c r="E14" s="404"/>
      <c r="F14" s="406"/>
      <c r="G14" s="395"/>
      <c r="H14" s="390"/>
      <c r="I14" s="390"/>
    </row>
    <row r="15" spans="1:9" ht="15" customHeight="1" x14ac:dyDescent="0.25">
      <c r="A15" s="401"/>
      <c r="B15" s="407"/>
      <c r="C15" s="408"/>
      <c r="D15" s="409"/>
      <c r="E15" s="404"/>
      <c r="F15" s="410"/>
      <c r="G15" s="411"/>
      <c r="H15" s="390"/>
      <c r="I15" s="390"/>
    </row>
    <row r="16" spans="1:9" ht="15" customHeight="1" x14ac:dyDescent="0.25">
      <c r="A16" s="401"/>
      <c r="B16" s="412"/>
      <c r="C16" s="398"/>
      <c r="D16" s="399"/>
      <c r="E16" s="404"/>
      <c r="F16" s="400"/>
      <c r="G16" s="395"/>
      <c r="H16" s="390"/>
      <c r="I16" s="390"/>
    </row>
    <row r="17" spans="1:9" ht="15" customHeight="1" x14ac:dyDescent="0.25">
      <c r="A17" s="401"/>
      <c r="B17" s="412"/>
      <c r="C17" s="398"/>
      <c r="D17" s="399"/>
      <c r="E17" s="404"/>
      <c r="F17" s="400"/>
      <c r="G17" s="395"/>
      <c r="H17" s="390"/>
      <c r="I17" s="390"/>
    </row>
    <row r="18" spans="1:9" ht="15" customHeight="1" x14ac:dyDescent="0.25">
      <c r="A18" s="413"/>
      <c r="B18" s="397"/>
      <c r="C18" s="398"/>
      <c r="D18" s="414"/>
      <c r="E18" s="404"/>
      <c r="F18" s="400"/>
      <c r="G18" s="395"/>
      <c r="H18" s="390"/>
      <c r="I18" s="390"/>
    </row>
    <row r="19" spans="1:9" ht="15" customHeight="1" x14ac:dyDescent="0.25">
      <c r="A19" s="401"/>
      <c r="B19" s="407"/>
      <c r="C19" s="408"/>
      <c r="D19" s="409"/>
      <c r="E19" s="404"/>
      <c r="F19" s="415"/>
      <c r="G19" s="411"/>
      <c r="H19" s="390"/>
      <c r="I19" s="390"/>
    </row>
    <row r="20" spans="1:9" ht="15" customHeight="1" x14ac:dyDescent="0.25">
      <c r="A20" s="391"/>
      <c r="B20" s="416"/>
      <c r="C20" s="417"/>
      <c r="D20" s="418"/>
      <c r="E20" s="404"/>
      <c r="F20" s="419"/>
      <c r="G20" s="411"/>
      <c r="H20" s="390"/>
      <c r="I20" s="390"/>
    </row>
    <row r="21" spans="1:9" ht="15" customHeight="1" x14ac:dyDescent="0.25">
      <c r="A21" s="391"/>
      <c r="B21" s="416"/>
      <c r="C21" s="417"/>
      <c r="D21" s="418"/>
      <c r="E21" s="404"/>
      <c r="F21" s="419"/>
      <c r="G21" s="411"/>
      <c r="H21" s="390"/>
      <c r="I21" s="390"/>
    </row>
    <row r="22" spans="1:9" ht="15" customHeight="1" x14ac:dyDescent="0.25">
      <c r="A22" s="391"/>
      <c r="B22" s="416"/>
      <c r="C22" s="417"/>
      <c r="D22" s="418"/>
      <c r="E22" s="419"/>
      <c r="F22" s="419"/>
      <c r="G22" s="411"/>
      <c r="H22" s="390"/>
      <c r="I22" s="390"/>
    </row>
    <row r="23" spans="1:9" ht="15" customHeight="1" x14ac:dyDescent="0.25">
      <c r="A23" s="391"/>
      <c r="B23" s="416"/>
      <c r="C23" s="417"/>
      <c r="D23" s="418"/>
      <c r="E23" s="419"/>
      <c r="F23" s="419"/>
      <c r="G23" s="411"/>
      <c r="H23" s="390"/>
      <c r="I23" s="390"/>
    </row>
    <row r="24" spans="1:9" ht="15" customHeight="1" x14ac:dyDescent="0.25">
      <c r="A24" s="391"/>
      <c r="B24" s="416"/>
      <c r="C24" s="417"/>
      <c r="D24" s="418"/>
      <c r="E24" s="419"/>
      <c r="F24" s="419"/>
      <c r="G24" s="411"/>
      <c r="H24" s="390"/>
      <c r="I24" s="390"/>
    </row>
    <row r="25" spans="1:9" ht="15" customHeight="1" x14ac:dyDescent="0.25">
      <c r="A25" s="391"/>
      <c r="B25" s="416"/>
      <c r="C25" s="417"/>
      <c r="D25" s="418"/>
      <c r="E25" s="419"/>
      <c r="F25" s="419"/>
      <c r="G25" s="411"/>
      <c r="H25" s="390"/>
      <c r="I25" s="390"/>
    </row>
    <row r="26" spans="1:9" ht="15" customHeight="1" x14ac:dyDescent="0.25">
      <c r="A26" s="391"/>
      <c r="B26" s="416"/>
      <c r="C26" s="417"/>
      <c r="D26" s="418"/>
      <c r="E26" s="419"/>
      <c r="F26" s="419"/>
      <c r="G26" s="411"/>
      <c r="H26" s="390"/>
      <c r="I26" s="390"/>
    </row>
    <row r="27" spans="1:9" ht="15" customHeight="1" x14ac:dyDescent="0.25">
      <c r="A27" s="391"/>
      <c r="B27" s="416"/>
      <c r="C27" s="417"/>
      <c r="D27" s="418"/>
      <c r="E27" s="419"/>
      <c r="F27" s="419"/>
      <c r="G27" s="411"/>
      <c r="H27" s="390"/>
      <c r="I27" s="390"/>
    </row>
    <row r="28" spans="1:9" ht="15" customHeight="1" x14ac:dyDescent="0.25">
      <c r="A28" s="391"/>
      <c r="B28" s="416"/>
      <c r="C28" s="417"/>
      <c r="D28" s="418"/>
      <c r="E28" s="419"/>
      <c r="F28" s="419"/>
      <c r="G28" s="411"/>
      <c r="H28" s="390"/>
      <c r="I28" s="390"/>
    </row>
    <row r="29" spans="1:9" ht="15" customHeight="1" x14ac:dyDescent="0.25">
      <c r="A29" s="391"/>
      <c r="B29" s="416"/>
      <c r="C29" s="417"/>
      <c r="D29" s="418"/>
      <c r="E29" s="419"/>
      <c r="F29" s="419"/>
      <c r="G29" s="411"/>
      <c r="H29" s="390"/>
      <c r="I29" s="390"/>
    </row>
    <row r="30" spans="1:9" ht="15" customHeight="1" x14ac:dyDescent="0.25">
      <c r="A30" s="391"/>
      <c r="B30" s="416"/>
      <c r="C30" s="417"/>
      <c r="D30" s="418"/>
      <c r="E30" s="419"/>
      <c r="F30" s="419"/>
      <c r="G30" s="411"/>
      <c r="H30" s="390"/>
      <c r="I30" s="390"/>
    </row>
    <row r="31" spans="1:9" ht="15" customHeight="1" x14ac:dyDescent="0.25">
      <c r="A31" s="391"/>
      <c r="B31" s="416"/>
      <c r="C31" s="417"/>
      <c r="D31" s="418"/>
      <c r="E31" s="419"/>
      <c r="F31" s="419"/>
      <c r="G31" s="411"/>
      <c r="H31" s="390"/>
      <c r="I31" s="390"/>
    </row>
    <row r="32" spans="1:9" ht="15" customHeight="1" x14ac:dyDescent="0.25">
      <c r="A32" s="391"/>
      <c r="B32" s="416"/>
      <c r="C32" s="417"/>
      <c r="D32" s="418"/>
      <c r="E32" s="419"/>
      <c r="F32" s="419"/>
      <c r="G32" s="411"/>
      <c r="H32" s="390"/>
      <c r="I32" s="390"/>
    </row>
    <row r="33" spans="1:9" ht="15" customHeight="1" x14ac:dyDescent="0.25">
      <c r="A33" s="391"/>
      <c r="B33" s="416"/>
      <c r="C33" s="417"/>
      <c r="D33" s="418"/>
      <c r="E33" s="419"/>
      <c r="F33" s="419"/>
      <c r="G33" s="411"/>
      <c r="H33" s="390"/>
      <c r="I33" s="390"/>
    </row>
    <row r="34" spans="1:9" ht="15" customHeight="1" x14ac:dyDescent="0.25">
      <c r="A34" s="391"/>
      <c r="B34" s="416"/>
      <c r="C34" s="417"/>
      <c r="D34" s="418"/>
      <c r="E34" s="419"/>
      <c r="F34" s="419"/>
      <c r="G34" s="411"/>
      <c r="H34" s="390"/>
      <c r="I34" s="390"/>
    </row>
    <row r="35" spans="1:9" ht="15" customHeight="1" x14ac:dyDescent="0.25">
      <c r="A35" s="391"/>
      <c r="B35" s="416"/>
      <c r="C35" s="417"/>
      <c r="D35" s="418"/>
      <c r="E35" s="419"/>
      <c r="F35" s="419"/>
      <c r="G35" s="411"/>
      <c r="H35" s="390"/>
      <c r="I35" s="390"/>
    </row>
    <row r="36" spans="1:9" ht="15" customHeight="1" x14ac:dyDescent="0.25">
      <c r="A36" s="391"/>
      <c r="B36" s="416"/>
      <c r="C36" s="417"/>
      <c r="D36" s="418"/>
      <c r="E36" s="419"/>
      <c r="F36" s="419"/>
      <c r="G36" s="411"/>
      <c r="H36" s="390"/>
      <c r="I36" s="390"/>
    </row>
    <row r="37" spans="1:9" ht="15" customHeight="1" x14ac:dyDescent="0.25">
      <c r="A37" s="391"/>
      <c r="B37" s="416"/>
      <c r="C37" s="417"/>
      <c r="D37" s="418"/>
      <c r="E37" s="419"/>
      <c r="F37" s="419"/>
      <c r="G37" s="411"/>
      <c r="H37" s="390"/>
      <c r="I37" s="390"/>
    </row>
    <row r="38" spans="1:9" ht="15" customHeight="1" x14ac:dyDescent="0.25">
      <c r="A38" s="391"/>
      <c r="B38" s="416"/>
      <c r="C38" s="417"/>
      <c r="D38" s="418"/>
      <c r="E38" s="419"/>
      <c r="F38" s="419"/>
      <c r="G38" s="411"/>
      <c r="H38" s="390"/>
      <c r="I38" s="390"/>
    </row>
    <row r="39" spans="1:9" ht="15" customHeight="1" x14ac:dyDescent="0.25">
      <c r="A39" s="391"/>
      <c r="B39" s="416"/>
      <c r="C39" s="417"/>
      <c r="D39" s="418"/>
      <c r="E39" s="419"/>
      <c r="F39" s="419"/>
      <c r="G39" s="411"/>
      <c r="H39" s="390"/>
      <c r="I39" s="390"/>
    </row>
    <row r="40" spans="1:9" ht="15" customHeight="1" x14ac:dyDescent="0.25">
      <c r="A40" s="391"/>
      <c r="B40" s="416"/>
      <c r="C40" s="417"/>
      <c r="D40" s="418"/>
      <c r="E40" s="419"/>
      <c r="F40" s="419"/>
      <c r="G40" s="411"/>
      <c r="H40" s="390"/>
      <c r="I40" s="390"/>
    </row>
    <row r="41" spans="1:9" ht="15" customHeight="1" x14ac:dyDescent="0.25">
      <c r="A41" s="391"/>
      <c r="B41" s="416"/>
      <c r="C41" s="417"/>
      <c r="D41" s="418"/>
      <c r="E41" s="419"/>
      <c r="F41" s="419"/>
      <c r="G41" s="411"/>
      <c r="H41" s="390"/>
      <c r="I41" s="390"/>
    </row>
    <row r="42" spans="1:9" ht="15" customHeight="1" x14ac:dyDescent="0.25">
      <c r="A42" s="391"/>
      <c r="B42" s="416"/>
      <c r="C42" s="417"/>
      <c r="D42" s="418"/>
      <c r="E42" s="419"/>
      <c r="F42" s="419"/>
      <c r="G42" s="411"/>
      <c r="H42" s="390"/>
      <c r="I42" s="390"/>
    </row>
    <row r="43" spans="1:9" ht="15" customHeight="1" x14ac:dyDescent="0.25">
      <c r="A43" s="391"/>
      <c r="B43" s="416"/>
      <c r="C43" s="417"/>
      <c r="D43" s="418"/>
      <c r="E43" s="419"/>
      <c r="F43" s="419"/>
      <c r="G43" s="411"/>
      <c r="H43" s="390"/>
      <c r="I43" s="390"/>
    </row>
    <row r="44" spans="1:9" ht="15" customHeight="1" x14ac:dyDescent="0.25">
      <c r="A44" s="391"/>
      <c r="B44" s="416"/>
      <c r="C44" s="417"/>
      <c r="D44" s="418"/>
      <c r="E44" s="419"/>
      <c r="F44" s="419"/>
      <c r="G44" s="411"/>
      <c r="H44" s="390"/>
      <c r="I44" s="390"/>
    </row>
    <row r="45" spans="1:9" ht="15" customHeight="1" x14ac:dyDescent="0.25">
      <c r="A45" s="391"/>
      <c r="B45" s="416"/>
      <c r="C45" s="417"/>
      <c r="D45" s="418"/>
      <c r="E45" s="419"/>
      <c r="F45" s="419"/>
      <c r="G45" s="411"/>
      <c r="H45" s="390"/>
      <c r="I45" s="390"/>
    </row>
    <row r="46" spans="1:9" ht="15" customHeight="1" x14ac:dyDescent="0.25">
      <c r="A46" s="391"/>
      <c r="B46" s="416"/>
      <c r="C46" s="417"/>
      <c r="D46" s="418"/>
      <c r="E46" s="419"/>
      <c r="F46" s="419"/>
      <c r="G46" s="411"/>
      <c r="H46" s="390"/>
      <c r="I46" s="390"/>
    </row>
    <row r="47" spans="1:9" ht="15" customHeight="1" x14ac:dyDescent="0.25">
      <c r="A47" s="391"/>
      <c r="B47" s="416"/>
      <c r="C47" s="417"/>
      <c r="D47" s="418"/>
      <c r="E47" s="419"/>
      <c r="F47" s="419"/>
      <c r="G47" s="411"/>
      <c r="H47" s="390"/>
      <c r="I47" s="390"/>
    </row>
    <row r="48" spans="1:9" ht="15" customHeight="1" x14ac:dyDescent="0.25">
      <c r="A48" s="391"/>
      <c r="B48" s="416"/>
      <c r="C48" s="417"/>
      <c r="D48" s="418"/>
      <c r="E48" s="419"/>
      <c r="F48" s="419"/>
      <c r="G48" s="411"/>
      <c r="H48" s="390"/>
      <c r="I48" s="390"/>
    </row>
    <row r="49" spans="1:9" ht="15" customHeight="1" x14ac:dyDescent="0.25">
      <c r="A49" s="391"/>
      <c r="B49" s="416"/>
      <c r="C49" s="417"/>
      <c r="D49" s="418"/>
      <c r="E49" s="419"/>
      <c r="F49" s="419"/>
      <c r="G49" s="411"/>
      <c r="H49" s="390"/>
      <c r="I49" s="390"/>
    </row>
    <row r="50" spans="1:9" ht="15" customHeight="1" x14ac:dyDescent="0.25">
      <c r="A50" s="391"/>
      <c r="B50" s="416"/>
      <c r="C50" s="417"/>
      <c r="D50" s="418"/>
      <c r="E50" s="419"/>
      <c r="F50" s="419"/>
      <c r="G50" s="411"/>
      <c r="H50" s="390"/>
      <c r="I50" s="390"/>
    </row>
    <row r="51" spans="1:9" ht="15" customHeight="1" x14ac:dyDescent="0.25">
      <c r="A51" s="391"/>
      <c r="B51" s="416"/>
      <c r="C51" s="417"/>
      <c r="D51" s="418"/>
      <c r="E51" s="419"/>
      <c r="F51" s="419"/>
      <c r="G51" s="411"/>
      <c r="H51" s="390"/>
      <c r="I51" s="390"/>
    </row>
    <row r="52" spans="1:9" ht="15" customHeight="1" x14ac:dyDescent="0.25">
      <c r="A52" s="391"/>
      <c r="B52" s="416"/>
      <c r="C52" s="417"/>
      <c r="D52" s="418"/>
      <c r="E52" s="419"/>
      <c r="F52" s="419"/>
      <c r="G52" s="411"/>
      <c r="H52" s="390"/>
      <c r="I52" s="390"/>
    </row>
    <row r="53" spans="1:9" ht="15" customHeight="1" x14ac:dyDescent="0.25">
      <c r="A53" s="391"/>
      <c r="B53" s="416"/>
      <c r="C53" s="417"/>
      <c r="D53" s="418"/>
      <c r="E53" s="419"/>
      <c r="F53" s="419"/>
      <c r="G53" s="411"/>
      <c r="H53" s="390"/>
      <c r="I53" s="390"/>
    </row>
    <row r="54" spans="1:9" ht="15" customHeight="1" x14ac:dyDescent="0.25">
      <c r="A54" s="391"/>
      <c r="B54" s="416"/>
      <c r="C54" s="417"/>
      <c r="D54" s="418"/>
      <c r="E54" s="419"/>
      <c r="F54" s="419"/>
      <c r="G54" s="411"/>
      <c r="H54" s="390"/>
      <c r="I54" s="390"/>
    </row>
    <row r="55" spans="1:9" ht="15" customHeight="1" x14ac:dyDescent="0.25">
      <c r="A55" s="417"/>
      <c r="B55" s="416"/>
      <c r="C55" s="417"/>
      <c r="D55" s="418"/>
      <c r="E55" s="419"/>
      <c r="F55" s="419"/>
      <c r="G55" s="411"/>
      <c r="H55" s="390"/>
      <c r="I55" s="390"/>
    </row>
    <row r="56" spans="1:9" ht="15" customHeight="1" thickBot="1" x14ac:dyDescent="0.3">
      <c r="A56" s="420"/>
      <c r="B56" s="416"/>
      <c r="C56" s="417"/>
      <c r="D56" s="418"/>
      <c r="E56" s="419"/>
      <c r="F56" s="419"/>
      <c r="G56" s="421"/>
      <c r="H56" s="422"/>
      <c r="I56" s="422"/>
    </row>
    <row r="57" spans="1:9" ht="15" customHeight="1" thickBot="1" x14ac:dyDescent="0.3">
      <c r="A57" s="423">
        <v>3800</v>
      </c>
      <c r="B57" s="424" t="s">
        <v>38</v>
      </c>
      <c r="C57" s="425"/>
      <c r="D57" s="425"/>
      <c r="E57" s="359"/>
      <c r="F57" s="359"/>
      <c r="G57" s="359" t="e">
        <f t="shared" ref="G57:I57" si="0">SUM(G9:G56)</f>
        <v>#REF!</v>
      </c>
      <c r="H57" s="359" t="e">
        <f t="shared" si="0"/>
        <v>#REF!</v>
      </c>
      <c r="I57" s="359" t="e">
        <f t="shared" si="0"/>
        <v>#REF!</v>
      </c>
    </row>
    <row r="58" spans="1:9" ht="13.8" x14ac:dyDescent="0.25">
      <c r="A58" s="321"/>
      <c r="B58" s="416"/>
      <c r="C58" s="416"/>
      <c r="D58" s="416"/>
      <c r="E58" s="416"/>
      <c r="G58" s="426"/>
    </row>
    <row r="59" spans="1:9" x14ac:dyDescent="0.25">
      <c r="G59" s="427"/>
    </row>
    <row r="60" spans="1:9" x14ac:dyDescent="0.25">
      <c r="A60" s="428"/>
      <c r="B60" s="428"/>
      <c r="C60" s="428"/>
      <c r="D60" s="428"/>
      <c r="E60" s="428"/>
      <c r="G60" s="427"/>
    </row>
    <row r="61" spans="1:9" x14ac:dyDescent="0.25">
      <c r="G61" s="427"/>
    </row>
    <row r="62" spans="1:9" x14ac:dyDescent="0.25">
      <c r="G62" s="427"/>
    </row>
    <row r="63" spans="1:9" x14ac:dyDescent="0.25">
      <c r="G63" s="427"/>
    </row>
    <row r="64" spans="1:9" x14ac:dyDescent="0.25">
      <c r="G64" s="427"/>
    </row>
    <row r="65" spans="7:7" x14ac:dyDescent="0.25">
      <c r="G65" s="427"/>
    </row>
    <row r="66" spans="7:7" x14ac:dyDescent="0.25">
      <c r="G66" s="427"/>
    </row>
    <row r="67" spans="7:7" x14ac:dyDescent="0.25">
      <c r="G67" s="427"/>
    </row>
    <row r="68" spans="7:7" x14ac:dyDescent="0.25">
      <c r="G68" s="427"/>
    </row>
    <row r="69" spans="7:7" x14ac:dyDescent="0.25">
      <c r="G69" s="427"/>
    </row>
    <row r="70" spans="7:7" x14ac:dyDescent="0.25">
      <c r="G70" s="427"/>
    </row>
    <row r="71" spans="7:7" x14ac:dyDescent="0.25">
      <c r="G71" s="427"/>
    </row>
    <row r="72" spans="7:7" x14ac:dyDescent="0.25">
      <c r="G72" s="427"/>
    </row>
    <row r="73" spans="7:7" x14ac:dyDescent="0.25">
      <c r="G73" s="427"/>
    </row>
    <row r="74" spans="7:7" x14ac:dyDescent="0.25">
      <c r="G74" s="427"/>
    </row>
    <row r="75" spans="7:7" x14ac:dyDescent="0.25">
      <c r="G75" s="427"/>
    </row>
    <row r="76" spans="7:7" x14ac:dyDescent="0.25">
      <c r="G76" s="427"/>
    </row>
    <row r="77" spans="7:7" x14ac:dyDescent="0.25">
      <c r="G77" s="427"/>
    </row>
    <row r="78" spans="7:7" x14ac:dyDescent="0.25">
      <c r="G78" s="427"/>
    </row>
    <row r="79" spans="7:7" x14ac:dyDescent="0.25">
      <c r="G79" s="427"/>
    </row>
    <row r="80" spans="7:7" x14ac:dyDescent="0.25">
      <c r="G80" s="427"/>
    </row>
    <row r="81" spans="7:7" x14ac:dyDescent="0.25">
      <c r="G81" s="427"/>
    </row>
    <row r="82" spans="7:7" x14ac:dyDescent="0.25">
      <c r="G82" s="427"/>
    </row>
    <row r="83" spans="7:7" x14ac:dyDescent="0.25">
      <c r="G83" s="427"/>
    </row>
    <row r="84" spans="7:7" x14ac:dyDescent="0.25">
      <c r="G84" s="427"/>
    </row>
    <row r="85" spans="7:7" x14ac:dyDescent="0.25">
      <c r="G85" s="427"/>
    </row>
    <row r="86" spans="7:7" x14ac:dyDescent="0.25">
      <c r="G86" s="427"/>
    </row>
    <row r="87" spans="7:7" x14ac:dyDescent="0.25">
      <c r="G87" s="427"/>
    </row>
    <row r="88" spans="7:7" x14ac:dyDescent="0.25">
      <c r="G88" s="427"/>
    </row>
    <row r="89" spans="7:7" x14ac:dyDescent="0.25">
      <c r="G89" s="427"/>
    </row>
    <row r="90" spans="7:7" x14ac:dyDescent="0.25">
      <c r="G90" s="427"/>
    </row>
    <row r="91" spans="7:7" x14ac:dyDescent="0.25">
      <c r="G91" s="427"/>
    </row>
    <row r="92" spans="7:7" x14ac:dyDescent="0.25">
      <c r="G92" s="427"/>
    </row>
    <row r="93" spans="7:7" x14ac:dyDescent="0.25">
      <c r="G93" s="427"/>
    </row>
    <row r="94" spans="7:7" x14ac:dyDescent="0.25">
      <c r="G94" s="427"/>
    </row>
    <row r="95" spans="7:7" x14ac:dyDescent="0.25">
      <c r="G95" s="427"/>
    </row>
    <row r="96" spans="7:7" x14ac:dyDescent="0.25">
      <c r="G96" s="427"/>
    </row>
    <row r="118" spans="1:5" x14ac:dyDescent="0.25">
      <c r="A118" s="429"/>
      <c r="B118" s="428"/>
      <c r="C118" s="428"/>
      <c r="D118" s="428"/>
      <c r="E118" s="428"/>
    </row>
    <row r="119" spans="1:5" x14ac:dyDescent="0.25">
      <c r="A119" s="429"/>
      <c r="B119" s="428"/>
      <c r="C119" s="428"/>
      <c r="D119" s="428"/>
      <c r="E119" s="428"/>
    </row>
    <row r="121" spans="1:5" x14ac:dyDescent="0.25">
      <c r="A121" s="428"/>
      <c r="B121" s="428"/>
      <c r="C121" s="428"/>
      <c r="D121" s="428"/>
      <c r="E121" s="428"/>
    </row>
    <row r="179" spans="1:5" x14ac:dyDescent="0.25">
      <c r="A179" s="429"/>
      <c r="B179" s="428"/>
      <c r="C179" s="428"/>
      <c r="D179" s="428"/>
      <c r="E179" s="428"/>
    </row>
    <row r="180" spans="1:5" x14ac:dyDescent="0.25">
      <c r="A180" s="429"/>
      <c r="B180" s="428"/>
      <c r="C180" s="428"/>
      <c r="D180" s="428"/>
      <c r="E180" s="428"/>
    </row>
    <row r="182" spans="1:5" x14ac:dyDescent="0.25">
      <c r="A182" s="428"/>
      <c r="B182" s="428"/>
      <c r="C182" s="428"/>
      <c r="D182" s="428"/>
      <c r="E182" s="428"/>
    </row>
    <row r="240" spans="1:5" x14ac:dyDescent="0.25">
      <c r="A240" s="429"/>
      <c r="B240" s="428"/>
      <c r="C240" s="428"/>
      <c r="D240" s="428"/>
      <c r="E240" s="428"/>
    </row>
    <row r="241" spans="1:5" x14ac:dyDescent="0.25">
      <c r="A241" s="429"/>
      <c r="B241" s="428"/>
      <c r="C241" s="428"/>
      <c r="D241" s="428"/>
      <c r="E241" s="428"/>
    </row>
  </sheetData>
  <mergeCells count="7">
    <mergeCell ref="F5:F6"/>
    <mergeCell ref="G5:I5"/>
    <mergeCell ref="A1:E1"/>
    <mergeCell ref="A3:B3"/>
    <mergeCell ref="D5:D6"/>
    <mergeCell ref="E5:E6"/>
    <mergeCell ref="C5:C6"/>
  </mergeCells>
  <pageMargins left="0.70866141732283472" right="0.47244094488188981" top="0.98425196850393704" bottom="0.74803149606299213" header="0.23622047244094491" footer="0.31496062992125984"/>
  <pageSetup paperSize="9" scale="47" firstPageNumber="12" orientation="portrait" r:id="rId1"/>
  <headerFooter>
    <oddHeader>&amp;L&amp;G&amp;R
The Contract Part 2
Bill of Quantities
UPGRADING OF GRAVEL ROADS IN POORTJIE, PHASE C
Contract No.: JRA/21/19</oddHeader>
    <oddFooter>&amp;C2/2.&amp;P</oddFooter>
  </headerFooter>
  <colBreaks count="1" manualBreakCount="1">
    <brk id="9" max="56" man="1"/>
  </col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2">
    <tabColor rgb="FFFFFF00"/>
  </sheetPr>
  <dimension ref="A1:I57"/>
  <sheetViews>
    <sheetView view="pageBreakPreview" zoomScaleNormal="100" zoomScaleSheetLayoutView="100" workbookViewId="0">
      <pane ySplit="6" topLeftCell="A7" activePane="bottomLeft" state="frozen"/>
      <selection pane="bottomLeft" activeCell="O11" sqref="O11"/>
    </sheetView>
  </sheetViews>
  <sheetFormatPr defaultColWidth="9.109375" defaultRowHeight="15" customHeight="1" x14ac:dyDescent="0.25"/>
  <cols>
    <col min="1" max="1" width="7.88671875" style="3" customWidth="1"/>
    <col min="2" max="2" width="49.33203125" style="3" customWidth="1"/>
    <col min="3" max="3" width="8.44140625" style="3" customWidth="1"/>
    <col min="4" max="5" width="12.109375" style="3" customWidth="1"/>
    <col min="6" max="6" width="14.44140625" style="5" customWidth="1"/>
    <col min="7" max="7" width="13.33203125" style="3" hidden="1" customWidth="1"/>
    <col min="8" max="8" width="13" style="3" hidden="1" customWidth="1"/>
    <col min="9" max="9" width="15.44140625" style="3" hidden="1" customWidth="1"/>
    <col min="10" max="16384" width="9.109375" style="3"/>
  </cols>
  <sheetData>
    <row r="1" spans="1:9" ht="30" customHeight="1" thickBot="1" x14ac:dyDescent="0.3">
      <c r="A1" s="466"/>
      <c r="B1" s="466"/>
      <c r="C1" s="466"/>
      <c r="D1" s="466"/>
      <c r="E1" s="466"/>
      <c r="F1" s="3"/>
    </row>
    <row r="2" spans="1:9" ht="15" customHeight="1" x14ac:dyDescent="0.25">
      <c r="A2" s="112"/>
      <c r="B2" s="110"/>
      <c r="C2" s="110"/>
      <c r="D2" s="110"/>
      <c r="E2" s="110"/>
      <c r="F2" s="132"/>
      <c r="G2" s="110"/>
      <c r="H2" s="110"/>
      <c r="I2" s="302"/>
    </row>
    <row r="3" spans="1:9" s="2" customFormat="1" ht="15" customHeight="1" x14ac:dyDescent="0.25">
      <c r="A3" s="488" t="s">
        <v>95</v>
      </c>
      <c r="B3" s="489"/>
      <c r="C3" s="489"/>
      <c r="D3" s="489"/>
      <c r="E3" s="489"/>
      <c r="I3" s="86"/>
    </row>
    <row r="4" spans="1:9" s="2" customFormat="1" ht="15" customHeight="1" thickBot="1" x14ac:dyDescent="0.3">
      <c r="A4" s="280"/>
      <c r="B4" s="281"/>
      <c r="C4" s="281"/>
      <c r="D4" s="281"/>
      <c r="E4" s="281"/>
      <c r="F4" s="126"/>
      <c r="G4" s="126"/>
      <c r="H4" s="126"/>
      <c r="I4" s="91"/>
    </row>
    <row r="5" spans="1:9" ht="15" customHeight="1" thickBot="1" x14ac:dyDescent="0.3">
      <c r="A5" s="80" t="s">
        <v>2</v>
      </c>
      <c r="B5" s="430" t="s">
        <v>3</v>
      </c>
      <c r="C5" s="80" t="s">
        <v>4</v>
      </c>
      <c r="D5" s="482" t="str">
        <f>'1400'!D5</f>
        <v>QUANTITY</v>
      </c>
      <c r="E5" s="482" t="str">
        <f>'1400'!E5</f>
        <v>RATE</v>
      </c>
      <c r="F5" s="486" t="str">
        <f>'1400'!F5</f>
        <v>AMOUNT</v>
      </c>
      <c r="G5" s="486" t="e">
        <f>'1400'!G5</f>
        <v>#REF!</v>
      </c>
      <c r="H5" s="486"/>
      <c r="I5" s="486"/>
    </row>
    <row r="6" spans="1:9" ht="15" customHeight="1" thickBot="1" x14ac:dyDescent="0.3">
      <c r="A6" s="39" t="s">
        <v>29</v>
      </c>
      <c r="B6" s="38"/>
      <c r="C6" s="39"/>
      <c r="D6" s="483"/>
      <c r="E6" s="483"/>
      <c r="F6" s="486"/>
      <c r="G6" s="139" t="e">
        <f>'1400'!G6</f>
        <v>#REF!</v>
      </c>
      <c r="H6" s="140" t="e">
        <f>'1400'!H6</f>
        <v>#REF!</v>
      </c>
      <c r="I6" s="140" t="e">
        <f>'1400'!I6</f>
        <v>#REF!</v>
      </c>
    </row>
    <row r="7" spans="1:9" ht="15" customHeight="1" x14ac:dyDescent="0.25">
      <c r="A7" s="109" t="s">
        <v>314</v>
      </c>
      <c r="B7" s="92" t="s">
        <v>256</v>
      </c>
      <c r="C7" s="80"/>
      <c r="D7" s="2"/>
      <c r="E7" s="431"/>
      <c r="F7" s="431"/>
      <c r="G7" s="28"/>
      <c r="H7" s="28"/>
      <c r="I7" s="28"/>
    </row>
    <row r="8" spans="1:9" ht="15" customHeight="1" x14ac:dyDescent="0.25">
      <c r="A8" s="26"/>
      <c r="B8" s="77"/>
      <c r="C8" s="26"/>
      <c r="D8" s="378"/>
      <c r="E8" s="431"/>
      <c r="F8" s="431"/>
      <c r="G8" s="28"/>
      <c r="H8" s="28"/>
      <c r="I8" s="28"/>
    </row>
    <row r="9" spans="1:9" ht="15" customHeight="1" x14ac:dyDescent="0.25">
      <c r="A9" s="432" t="s">
        <v>122</v>
      </c>
      <c r="B9" s="433" t="s">
        <v>86</v>
      </c>
      <c r="C9" s="30"/>
      <c r="D9" s="88"/>
      <c r="E9" s="108"/>
      <c r="F9" s="108"/>
      <c r="G9" s="28"/>
      <c r="H9" s="28"/>
      <c r="I9" s="28"/>
    </row>
    <row r="10" spans="1:9" ht="15" customHeight="1" x14ac:dyDescent="0.25">
      <c r="A10" s="434"/>
      <c r="B10" s="433"/>
      <c r="C10" s="30"/>
      <c r="D10" s="88"/>
      <c r="E10" s="108"/>
      <c r="F10" s="108"/>
      <c r="G10" s="28"/>
      <c r="H10" s="28"/>
      <c r="I10" s="28"/>
    </row>
    <row r="11" spans="1:9" ht="15" customHeight="1" x14ac:dyDescent="0.25">
      <c r="A11" s="434"/>
      <c r="B11" s="433"/>
      <c r="C11" s="30"/>
      <c r="D11" s="134"/>
      <c r="E11" s="404"/>
      <c r="F11" s="404"/>
      <c r="G11" s="28"/>
      <c r="H11" s="28"/>
      <c r="I11" s="28"/>
    </row>
    <row r="12" spans="1:9" ht="15" customHeight="1" x14ac:dyDescent="0.25">
      <c r="A12" s="434"/>
      <c r="B12" s="433"/>
      <c r="C12" s="30"/>
      <c r="D12" s="106"/>
      <c r="E12" s="108"/>
      <c r="F12" s="108"/>
      <c r="G12" s="28"/>
      <c r="H12" s="28"/>
      <c r="I12" s="28"/>
    </row>
    <row r="13" spans="1:9" ht="15" customHeight="1" x14ac:dyDescent="0.25">
      <c r="A13" s="434"/>
      <c r="B13" s="433" t="s">
        <v>123</v>
      </c>
      <c r="C13" s="30" t="s">
        <v>27</v>
      </c>
      <c r="D13" s="134">
        <v>20</v>
      </c>
      <c r="E13" s="404"/>
      <c r="F13" s="404"/>
      <c r="G13" s="28"/>
      <c r="H13" s="28"/>
      <c r="I13" s="28"/>
    </row>
    <row r="14" spans="1:9" ht="15" customHeight="1" x14ac:dyDescent="0.25">
      <c r="A14" s="434"/>
      <c r="B14" s="433"/>
      <c r="C14" s="30"/>
      <c r="D14" s="88"/>
      <c r="E14" s="108"/>
      <c r="F14" s="108"/>
      <c r="G14" s="28"/>
      <c r="H14" s="28"/>
      <c r="I14" s="28"/>
    </row>
    <row r="15" spans="1:9" ht="15" customHeight="1" x14ac:dyDescent="0.25">
      <c r="A15" s="435"/>
      <c r="B15" s="433"/>
      <c r="C15" s="30"/>
      <c r="D15" s="88"/>
      <c r="E15" s="108"/>
      <c r="F15" s="108"/>
      <c r="G15" s="28"/>
      <c r="H15" s="28"/>
      <c r="I15" s="28"/>
    </row>
    <row r="16" spans="1:9" ht="15" customHeight="1" x14ac:dyDescent="0.25">
      <c r="A16" s="434"/>
      <c r="B16" s="433"/>
      <c r="C16" s="30"/>
      <c r="D16" s="88"/>
      <c r="E16" s="108"/>
      <c r="F16" s="108"/>
      <c r="G16" s="28"/>
      <c r="H16" s="28"/>
      <c r="I16" s="28"/>
    </row>
    <row r="17" spans="1:9" ht="15" customHeight="1" x14ac:dyDescent="0.25">
      <c r="A17" s="434"/>
      <c r="B17" s="433"/>
      <c r="C17" s="30"/>
      <c r="D17" s="134"/>
      <c r="E17" s="189"/>
      <c r="F17" s="189"/>
      <c r="G17" s="28"/>
      <c r="H17" s="28"/>
      <c r="I17" s="28"/>
    </row>
    <row r="18" spans="1:9" ht="15" customHeight="1" x14ac:dyDescent="0.25">
      <c r="A18" s="434"/>
      <c r="C18" s="30"/>
      <c r="D18" s="88"/>
      <c r="E18" s="404"/>
      <c r="F18" s="404"/>
      <c r="G18" s="28"/>
      <c r="H18" s="28"/>
      <c r="I18" s="28"/>
    </row>
    <row r="19" spans="1:9" ht="15" customHeight="1" x14ac:dyDescent="0.25">
      <c r="A19" s="434"/>
      <c r="C19" s="30"/>
      <c r="D19" s="88"/>
      <c r="E19" s="108"/>
      <c r="F19" s="108"/>
      <c r="G19" s="28"/>
      <c r="H19" s="28"/>
      <c r="I19" s="28"/>
    </row>
    <row r="20" spans="1:9" ht="15" customHeight="1" x14ac:dyDescent="0.25">
      <c r="A20" s="432"/>
      <c r="B20" s="433"/>
      <c r="C20" s="30"/>
      <c r="E20" s="108"/>
      <c r="F20" s="108"/>
      <c r="G20" s="28"/>
      <c r="H20" s="28"/>
      <c r="I20" s="28"/>
    </row>
    <row r="21" spans="1:9" ht="15" customHeight="1" x14ac:dyDescent="0.25">
      <c r="A21" s="434"/>
      <c r="B21" s="433"/>
      <c r="C21" s="30"/>
      <c r="E21" s="108"/>
      <c r="F21" s="108"/>
      <c r="G21" s="28"/>
      <c r="H21" s="28"/>
      <c r="I21" s="28"/>
    </row>
    <row r="22" spans="1:9" ht="15" customHeight="1" x14ac:dyDescent="0.25">
      <c r="A22" s="434"/>
      <c r="B22" s="433"/>
      <c r="C22" s="30"/>
      <c r="E22" s="436"/>
      <c r="F22" s="436"/>
      <c r="G22" s="28"/>
      <c r="H22" s="28"/>
      <c r="I22" s="28"/>
    </row>
    <row r="23" spans="1:9" ht="15" customHeight="1" x14ac:dyDescent="0.25">
      <c r="A23" s="434"/>
      <c r="B23" s="433"/>
      <c r="C23" s="30"/>
      <c r="E23" s="436"/>
      <c r="F23" s="436"/>
      <c r="G23" s="28"/>
      <c r="H23" s="28"/>
      <c r="I23" s="28"/>
    </row>
    <row r="24" spans="1:9" ht="15" customHeight="1" x14ac:dyDescent="0.25">
      <c r="A24" s="432"/>
      <c r="B24" s="433"/>
      <c r="C24" s="30"/>
      <c r="D24" s="5"/>
      <c r="E24" s="108"/>
      <c r="F24" s="108"/>
      <c r="G24" s="28"/>
      <c r="H24" s="28"/>
      <c r="I24" s="28"/>
    </row>
    <row r="25" spans="1:9" ht="15" customHeight="1" x14ac:dyDescent="0.25">
      <c r="A25" s="434"/>
      <c r="B25" s="433"/>
      <c r="C25" s="30"/>
      <c r="E25" s="108"/>
      <c r="F25" s="108"/>
      <c r="G25" s="28"/>
      <c r="H25" s="28"/>
      <c r="I25" s="28"/>
    </row>
    <row r="26" spans="1:9" ht="15" customHeight="1" x14ac:dyDescent="0.25">
      <c r="A26" s="434"/>
      <c r="B26" s="433"/>
      <c r="C26" s="30"/>
      <c r="E26" s="108"/>
      <c r="F26" s="108"/>
      <c r="G26" s="437"/>
      <c r="H26" s="28"/>
      <c r="I26" s="28"/>
    </row>
    <row r="27" spans="1:9" ht="15" customHeight="1" x14ac:dyDescent="0.25">
      <c r="A27" s="434"/>
      <c r="B27" s="433"/>
      <c r="C27" s="30"/>
      <c r="D27" s="9"/>
      <c r="E27" s="108"/>
      <c r="F27" s="108"/>
      <c r="G27" s="28"/>
      <c r="H27" s="28"/>
      <c r="I27" s="28"/>
    </row>
    <row r="28" spans="1:9" ht="15" customHeight="1" x14ac:dyDescent="0.25">
      <c r="A28" s="434"/>
      <c r="B28" s="433"/>
      <c r="C28" s="30"/>
      <c r="D28" s="97"/>
      <c r="E28" s="438"/>
      <c r="F28" s="438"/>
      <c r="G28" s="437"/>
      <c r="H28" s="28"/>
      <c r="I28" s="28"/>
    </row>
    <row r="29" spans="1:9" ht="15" customHeight="1" x14ac:dyDescent="0.25">
      <c r="A29" s="434"/>
      <c r="B29" s="433"/>
      <c r="C29" s="30"/>
      <c r="D29" s="9"/>
      <c r="E29" s="439"/>
      <c r="F29" s="440"/>
      <c r="G29" s="437"/>
      <c r="H29" s="28"/>
      <c r="I29" s="28"/>
    </row>
    <row r="30" spans="1:9" ht="15" customHeight="1" x14ac:dyDescent="0.25">
      <c r="A30" s="434"/>
      <c r="B30" s="433"/>
      <c r="C30" s="30"/>
      <c r="D30" s="9"/>
      <c r="E30" s="439"/>
      <c r="F30" s="440"/>
      <c r="G30" s="437"/>
      <c r="H30" s="28"/>
      <c r="I30" s="28"/>
    </row>
    <row r="31" spans="1:9" ht="15" customHeight="1" x14ac:dyDescent="0.25">
      <c r="A31" s="434"/>
      <c r="B31" s="433"/>
      <c r="C31" s="30"/>
      <c r="D31" s="9"/>
      <c r="E31" s="439"/>
      <c r="F31" s="440"/>
      <c r="G31" s="437"/>
      <c r="H31" s="28"/>
      <c r="I31" s="28"/>
    </row>
    <row r="32" spans="1:9" ht="15" customHeight="1" x14ac:dyDescent="0.25">
      <c r="A32" s="434"/>
      <c r="B32" s="433"/>
      <c r="C32" s="30"/>
      <c r="D32" s="9"/>
      <c r="E32" s="439"/>
      <c r="F32" s="440"/>
      <c r="G32" s="437"/>
      <c r="H32" s="28"/>
      <c r="I32" s="28"/>
    </row>
    <row r="33" spans="1:9" ht="15" customHeight="1" x14ac:dyDescent="0.25">
      <c r="A33" s="434"/>
      <c r="B33" s="433"/>
      <c r="C33" s="30"/>
      <c r="D33" s="9"/>
      <c r="E33" s="439"/>
      <c r="F33" s="440"/>
      <c r="G33" s="437"/>
      <c r="H33" s="28"/>
      <c r="I33" s="28"/>
    </row>
    <row r="34" spans="1:9" ht="15" customHeight="1" x14ac:dyDescent="0.25">
      <c r="A34" s="434"/>
      <c r="B34" s="433"/>
      <c r="C34" s="30"/>
      <c r="D34" s="9"/>
      <c r="E34" s="439"/>
      <c r="F34" s="440"/>
      <c r="G34" s="437"/>
      <c r="H34" s="28"/>
      <c r="I34" s="28"/>
    </row>
    <row r="35" spans="1:9" ht="15" customHeight="1" x14ac:dyDescent="0.25">
      <c r="A35" s="434"/>
      <c r="B35" s="433"/>
      <c r="C35" s="30"/>
      <c r="D35" s="9"/>
      <c r="E35" s="439"/>
      <c r="F35" s="440"/>
      <c r="G35" s="437"/>
      <c r="H35" s="28"/>
      <c r="I35" s="28"/>
    </row>
    <row r="36" spans="1:9" ht="15" customHeight="1" x14ac:dyDescent="0.25">
      <c r="A36" s="434"/>
      <c r="B36" s="433"/>
      <c r="C36" s="30"/>
      <c r="D36" s="9"/>
      <c r="E36" s="439"/>
      <c r="F36" s="440"/>
      <c r="G36" s="437"/>
      <c r="H36" s="28"/>
      <c r="I36" s="28"/>
    </row>
    <row r="37" spans="1:9" ht="15" customHeight="1" x14ac:dyDescent="0.25">
      <c r="A37" s="434"/>
      <c r="B37" s="433"/>
      <c r="C37" s="30"/>
      <c r="D37" s="9"/>
      <c r="E37" s="439"/>
      <c r="F37" s="440"/>
      <c r="G37" s="437"/>
      <c r="H37" s="28"/>
      <c r="I37" s="28"/>
    </row>
    <row r="38" spans="1:9" ht="15" customHeight="1" x14ac:dyDescent="0.25">
      <c r="A38" s="434"/>
      <c r="B38" s="433"/>
      <c r="C38" s="30"/>
      <c r="D38" s="9"/>
      <c r="E38" s="439"/>
      <c r="F38" s="440"/>
      <c r="G38" s="437"/>
      <c r="H38" s="28"/>
      <c r="I38" s="28"/>
    </row>
    <row r="39" spans="1:9" ht="15" customHeight="1" x14ac:dyDescent="0.25">
      <c r="A39" s="434"/>
      <c r="B39" s="433"/>
      <c r="C39" s="30"/>
      <c r="D39" s="9"/>
      <c r="E39" s="439"/>
      <c r="F39" s="440"/>
      <c r="G39" s="437"/>
      <c r="H39" s="28"/>
      <c r="I39" s="28"/>
    </row>
    <row r="40" spans="1:9" ht="15" customHeight="1" x14ac:dyDescent="0.25">
      <c r="A40" s="434"/>
      <c r="B40" s="433"/>
      <c r="C40" s="30"/>
      <c r="D40" s="9"/>
      <c r="E40" s="439"/>
      <c r="F40" s="440"/>
      <c r="G40" s="437"/>
      <c r="H40" s="28"/>
      <c r="I40" s="28"/>
    </row>
    <row r="41" spans="1:9" ht="15" customHeight="1" x14ac:dyDescent="0.25">
      <c r="A41" s="434"/>
      <c r="B41" s="433"/>
      <c r="C41" s="30"/>
      <c r="D41" s="9"/>
      <c r="E41" s="439"/>
      <c r="F41" s="440"/>
      <c r="G41" s="437"/>
      <c r="H41" s="28"/>
      <c r="I41" s="28"/>
    </row>
    <row r="42" spans="1:9" ht="15" customHeight="1" x14ac:dyDescent="0.25">
      <c r="A42" s="434"/>
      <c r="B42" s="433"/>
      <c r="C42" s="30"/>
      <c r="D42" s="9"/>
      <c r="E42" s="439"/>
      <c r="F42" s="440"/>
      <c r="G42" s="437"/>
      <c r="H42" s="28"/>
      <c r="I42" s="28"/>
    </row>
    <row r="43" spans="1:9" ht="15" customHeight="1" x14ac:dyDescent="0.25">
      <c r="A43" s="434"/>
      <c r="B43" s="433"/>
      <c r="C43" s="30"/>
      <c r="D43" s="9"/>
      <c r="E43" s="439"/>
      <c r="F43" s="440"/>
      <c r="G43" s="437"/>
      <c r="H43" s="28"/>
      <c r="I43" s="28"/>
    </row>
    <row r="44" spans="1:9" ht="15" customHeight="1" x14ac:dyDescent="0.25">
      <c r="A44" s="434"/>
      <c r="B44" s="433"/>
      <c r="C44" s="30"/>
      <c r="D44" s="9"/>
      <c r="E44" s="439"/>
      <c r="F44" s="440"/>
      <c r="G44" s="437"/>
      <c r="H44" s="28"/>
      <c r="I44" s="28"/>
    </row>
    <row r="45" spans="1:9" ht="15" customHeight="1" x14ac:dyDescent="0.25">
      <c r="A45" s="434"/>
      <c r="B45" s="433"/>
      <c r="C45" s="30"/>
      <c r="D45" s="9"/>
      <c r="E45" s="439"/>
      <c r="F45" s="440"/>
      <c r="G45" s="437"/>
      <c r="H45" s="28"/>
      <c r="I45" s="28"/>
    </row>
    <row r="46" spans="1:9" ht="15" customHeight="1" x14ac:dyDescent="0.25">
      <c r="A46" s="434"/>
      <c r="B46" s="433"/>
      <c r="C46" s="30"/>
      <c r="D46" s="9"/>
      <c r="E46" s="439"/>
      <c r="F46" s="440"/>
      <c r="G46" s="437"/>
      <c r="H46" s="28"/>
      <c r="I46" s="28"/>
    </row>
    <row r="47" spans="1:9" ht="15" customHeight="1" x14ac:dyDescent="0.25">
      <c r="A47" s="434"/>
      <c r="B47" s="433"/>
      <c r="C47" s="30"/>
      <c r="D47" s="9"/>
      <c r="E47" s="439"/>
      <c r="F47" s="440"/>
      <c r="G47" s="437"/>
      <c r="H47" s="28"/>
      <c r="I47" s="28"/>
    </row>
    <row r="48" spans="1:9" ht="15" customHeight="1" x14ac:dyDescent="0.25">
      <c r="A48" s="434"/>
      <c r="B48" s="433"/>
      <c r="C48" s="30"/>
      <c r="D48" s="9"/>
      <c r="E48" s="439"/>
      <c r="F48" s="440"/>
      <c r="G48" s="437"/>
      <c r="H48" s="28"/>
      <c r="I48" s="28"/>
    </row>
    <row r="49" spans="1:9" ht="15" customHeight="1" x14ac:dyDescent="0.25">
      <c r="A49" s="434"/>
      <c r="B49" s="433"/>
      <c r="C49" s="30"/>
      <c r="D49" s="9"/>
      <c r="E49" s="439"/>
      <c r="F49" s="440"/>
      <c r="G49" s="437"/>
      <c r="H49" s="28"/>
      <c r="I49" s="28"/>
    </row>
    <row r="50" spans="1:9" ht="15" customHeight="1" x14ac:dyDescent="0.25">
      <c r="A50" s="434"/>
      <c r="B50" s="433"/>
      <c r="C50" s="30"/>
      <c r="D50" s="9"/>
      <c r="E50" s="439"/>
      <c r="F50" s="440"/>
      <c r="G50" s="437"/>
      <c r="H50" s="28"/>
      <c r="I50" s="28"/>
    </row>
    <row r="51" spans="1:9" ht="15" customHeight="1" x14ac:dyDescent="0.25">
      <c r="A51" s="434"/>
      <c r="B51" s="433"/>
      <c r="C51" s="30"/>
      <c r="D51" s="9"/>
      <c r="E51" s="439"/>
      <c r="F51" s="440"/>
      <c r="G51" s="437"/>
      <c r="H51" s="28"/>
      <c r="I51" s="28"/>
    </row>
    <row r="52" spans="1:9" ht="15" customHeight="1" x14ac:dyDescent="0.25">
      <c r="A52" s="434"/>
      <c r="B52" s="433"/>
      <c r="C52" s="30"/>
      <c r="D52" s="9"/>
      <c r="E52" s="439"/>
      <c r="F52" s="440"/>
      <c r="G52" s="437"/>
      <c r="H52" s="28"/>
      <c r="I52" s="28"/>
    </row>
    <row r="53" spans="1:9" ht="15" customHeight="1" x14ac:dyDescent="0.25">
      <c r="A53" s="434"/>
      <c r="B53" s="433"/>
      <c r="C53" s="30"/>
      <c r="D53" s="9"/>
      <c r="E53" s="439"/>
      <c r="F53" s="440"/>
      <c r="G53" s="437"/>
      <c r="H53" s="28"/>
      <c r="I53" s="28"/>
    </row>
    <row r="54" spans="1:9" ht="15" customHeight="1" x14ac:dyDescent="0.25">
      <c r="A54" s="434"/>
      <c r="B54" s="433"/>
      <c r="C54" s="30"/>
      <c r="D54" s="9"/>
      <c r="E54" s="439"/>
      <c r="F54" s="440"/>
      <c r="G54" s="437"/>
      <c r="H54" s="28"/>
      <c r="I54" s="28"/>
    </row>
    <row r="55" spans="1:9" ht="15" customHeight="1" x14ac:dyDescent="0.25">
      <c r="A55" s="434"/>
      <c r="B55" s="433"/>
      <c r="C55" s="30"/>
      <c r="D55" s="9"/>
      <c r="E55" s="439"/>
      <c r="F55" s="440"/>
      <c r="G55" s="437"/>
      <c r="H55" s="28"/>
      <c r="I55" s="28"/>
    </row>
    <row r="56" spans="1:9" ht="15" customHeight="1" thickBot="1" x14ac:dyDescent="0.3">
      <c r="A56" s="434"/>
      <c r="B56" s="433"/>
      <c r="C56" s="30"/>
      <c r="D56" s="9"/>
      <c r="E56" s="439"/>
      <c r="F56" s="440"/>
      <c r="G56" s="437"/>
      <c r="H56" s="28"/>
      <c r="I56" s="28"/>
    </row>
    <row r="57" spans="1:9" ht="15" customHeight="1" thickBot="1" x14ac:dyDescent="0.3">
      <c r="A57" s="46">
        <v>5100</v>
      </c>
      <c r="B57" s="95" t="s">
        <v>60</v>
      </c>
      <c r="C57" s="37"/>
      <c r="D57" s="379"/>
      <c r="E57" s="100"/>
      <c r="F57" s="100"/>
      <c r="G57" s="100">
        <f t="shared" ref="G57:I57" si="0">SUM(G11:G56)</f>
        <v>0</v>
      </c>
      <c r="H57" s="100">
        <f t="shared" si="0"/>
        <v>0</v>
      </c>
      <c r="I57" s="100">
        <f t="shared" si="0"/>
        <v>0</v>
      </c>
    </row>
  </sheetData>
  <mergeCells count="6">
    <mergeCell ref="G5:I5"/>
    <mergeCell ref="F5:F6"/>
    <mergeCell ref="A3:E3"/>
    <mergeCell ref="A1:E1"/>
    <mergeCell ref="D5:D6"/>
    <mergeCell ref="E5:E6"/>
  </mergeCells>
  <phoneticPr fontId="0" type="noConversion"/>
  <pageMargins left="0.70866141732283472" right="0.47244094488188981" top="0.98425196850393704" bottom="0.74803149606299213" header="0.23622047244094491" footer="0.31496062992125984"/>
  <pageSetup paperSize="9" scale="48" firstPageNumber="12" orientation="portrait" r:id="rId1"/>
  <headerFooter>
    <oddHeader>&amp;L&amp;G&amp;R
The Contract Part 2
Bill of Quantities
UPGRADING OF GRAVEL ROADS IN POORTJIE, PHASE C
Contract No.: JRA/21/19</oddHeader>
    <oddFooter>&amp;C2/2.&amp;P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7">
    <tabColor rgb="FFFFFF00"/>
  </sheetPr>
  <dimension ref="A1:I57"/>
  <sheetViews>
    <sheetView view="pageBreakPreview" zoomScaleNormal="100" zoomScaleSheetLayoutView="100" workbookViewId="0">
      <pane ySplit="6" topLeftCell="A7" activePane="bottomLeft" state="frozen"/>
      <selection pane="bottomLeft" activeCell="L10" sqref="L10"/>
    </sheetView>
  </sheetViews>
  <sheetFormatPr defaultColWidth="9.109375" defaultRowHeight="15" customHeight="1" x14ac:dyDescent="0.25"/>
  <cols>
    <col min="1" max="1" width="7.88671875" style="3" customWidth="1"/>
    <col min="2" max="2" width="49.33203125" style="3" customWidth="1"/>
    <col min="3" max="3" width="8.44140625" style="3" customWidth="1"/>
    <col min="4" max="5" width="12.109375" style="3" customWidth="1"/>
    <col min="6" max="6" width="13.33203125" style="3" customWidth="1"/>
    <col min="7" max="7" width="14.44140625" style="3" hidden="1" customWidth="1"/>
    <col min="8" max="8" width="11.88671875" style="3" hidden="1" customWidth="1"/>
    <col min="9" max="9" width="17" style="3" hidden="1" customWidth="1"/>
    <col min="10" max="16384" width="9.109375" style="3"/>
  </cols>
  <sheetData>
    <row r="1" spans="1:9" ht="30" customHeight="1" thickBot="1" x14ac:dyDescent="0.3">
      <c r="A1" s="466"/>
      <c r="B1" s="466"/>
      <c r="C1" s="466"/>
      <c r="D1" s="466"/>
      <c r="E1" s="466"/>
    </row>
    <row r="2" spans="1:9" ht="15" customHeight="1" x14ac:dyDescent="0.25">
      <c r="A2" s="112"/>
      <c r="B2" s="110"/>
      <c r="C2" s="110"/>
      <c r="D2" s="110"/>
      <c r="E2" s="110"/>
      <c r="F2" s="110"/>
      <c r="G2" s="110"/>
      <c r="H2" s="110"/>
      <c r="I2" s="302"/>
    </row>
    <row r="3" spans="1:9" ht="15" customHeight="1" x14ac:dyDescent="0.25">
      <c r="A3" s="497" t="s">
        <v>96</v>
      </c>
      <c r="B3" s="498"/>
      <c r="C3" s="2"/>
      <c r="D3" s="77"/>
      <c r="E3" s="378"/>
      <c r="I3" s="300"/>
    </row>
    <row r="4" spans="1:9" ht="15" customHeight="1" thickBot="1" x14ac:dyDescent="0.3">
      <c r="A4" s="441"/>
      <c r="B4" s="442"/>
      <c r="C4" s="2"/>
      <c r="D4" s="77"/>
      <c r="E4" s="378"/>
      <c r="F4" s="307"/>
      <c r="G4" s="307"/>
      <c r="H4" s="307"/>
      <c r="I4" s="308"/>
    </row>
    <row r="5" spans="1:9" ht="15" customHeight="1" thickBot="1" x14ac:dyDescent="0.3">
      <c r="A5" s="80" t="s">
        <v>2</v>
      </c>
      <c r="B5" s="82" t="s">
        <v>3</v>
      </c>
      <c r="C5" s="80" t="s">
        <v>4</v>
      </c>
      <c r="D5" s="101" t="str">
        <f>'1400'!D5</f>
        <v>QUANTITY</v>
      </c>
      <c r="E5" s="443" t="str">
        <f>'1400'!E5</f>
        <v>RATE</v>
      </c>
      <c r="F5" s="499" t="str">
        <f>'1400'!F5</f>
        <v>AMOUNT</v>
      </c>
      <c r="G5" s="501" t="e">
        <f>'1400'!G5</f>
        <v>#REF!</v>
      </c>
      <c r="H5" s="502"/>
      <c r="I5" s="503"/>
    </row>
    <row r="6" spans="1:9" ht="15" customHeight="1" thickBot="1" x14ac:dyDescent="0.3">
      <c r="A6" s="39" t="s">
        <v>29</v>
      </c>
      <c r="B6" s="38"/>
      <c r="C6" s="39"/>
      <c r="D6" s="102"/>
      <c r="E6" s="196"/>
      <c r="F6" s="500"/>
      <c r="G6" s="443" t="e">
        <f>'1400'!G6</f>
        <v>#REF!</v>
      </c>
      <c r="H6" s="443" t="e">
        <f>'1400'!H6</f>
        <v>#REF!</v>
      </c>
      <c r="I6" s="443" t="e">
        <f>'1400'!I6</f>
        <v>#REF!</v>
      </c>
    </row>
    <row r="7" spans="1:9" ht="15" customHeight="1" x14ac:dyDescent="0.25">
      <c r="A7" s="34">
        <v>59</v>
      </c>
      <c r="B7" s="2" t="s">
        <v>337</v>
      </c>
      <c r="C7" s="30"/>
      <c r="D7" s="106"/>
      <c r="E7" s="198"/>
      <c r="F7" s="197"/>
      <c r="G7" s="142"/>
      <c r="H7" s="142"/>
      <c r="I7" s="142"/>
    </row>
    <row r="8" spans="1:9" ht="15" customHeight="1" x14ac:dyDescent="0.25">
      <c r="A8" s="27"/>
      <c r="B8" s="309"/>
      <c r="C8" s="30"/>
      <c r="D8" s="106"/>
      <c r="E8" s="198"/>
      <c r="F8" s="197"/>
      <c r="G8" s="28"/>
      <c r="H8" s="28"/>
      <c r="I8" s="28"/>
    </row>
    <row r="9" spans="1:9" ht="15" customHeight="1" x14ac:dyDescent="0.25">
      <c r="A9" s="27">
        <v>59.01</v>
      </c>
      <c r="B9" s="3" t="s">
        <v>325</v>
      </c>
      <c r="C9" s="30"/>
      <c r="D9" s="106"/>
      <c r="E9" s="198"/>
      <c r="F9" s="197"/>
      <c r="G9" s="28"/>
      <c r="H9" s="28"/>
      <c r="I9" s="28"/>
    </row>
    <row r="10" spans="1:9" ht="15" customHeight="1" x14ac:dyDescent="0.25">
      <c r="A10" s="27"/>
      <c r="C10" s="30"/>
      <c r="D10" s="106"/>
      <c r="E10" s="198"/>
      <c r="F10" s="197"/>
      <c r="G10" s="28"/>
      <c r="H10" s="28"/>
      <c r="I10" s="28"/>
    </row>
    <row r="11" spans="1:9" ht="15" customHeight="1" x14ac:dyDescent="0.25">
      <c r="A11" s="27"/>
      <c r="B11" s="3" t="s">
        <v>327</v>
      </c>
      <c r="C11" s="30" t="s">
        <v>326</v>
      </c>
      <c r="D11" s="5">
        <v>300</v>
      </c>
      <c r="E11" s="404"/>
      <c r="F11" s="404"/>
      <c r="G11" s="28"/>
      <c r="H11" s="28"/>
      <c r="I11" s="28"/>
    </row>
    <row r="12" spans="1:9" ht="15" customHeight="1" x14ac:dyDescent="0.25">
      <c r="A12" s="27"/>
      <c r="C12" s="30"/>
      <c r="D12" s="106"/>
      <c r="E12" s="198"/>
      <c r="F12" s="197"/>
      <c r="G12" s="28"/>
      <c r="H12" s="28"/>
      <c r="I12" s="28"/>
    </row>
    <row r="13" spans="1:9" ht="15" customHeight="1" x14ac:dyDescent="0.25">
      <c r="A13" s="27"/>
      <c r="C13" s="30"/>
      <c r="D13" s="106"/>
      <c r="E13" s="198"/>
      <c r="F13" s="197"/>
      <c r="G13" s="28"/>
      <c r="H13" s="28"/>
      <c r="I13" s="28"/>
    </row>
    <row r="14" spans="1:9" ht="15" customHeight="1" x14ac:dyDescent="0.25">
      <c r="A14" s="27"/>
      <c r="C14" s="30"/>
      <c r="D14" s="106"/>
      <c r="E14" s="198"/>
      <c r="F14" s="197"/>
      <c r="G14" s="28"/>
      <c r="H14" s="28"/>
      <c r="I14" s="28"/>
    </row>
    <row r="15" spans="1:9" ht="15" customHeight="1" x14ac:dyDescent="0.25">
      <c r="A15" s="27"/>
      <c r="C15" s="30"/>
      <c r="D15" s="106"/>
      <c r="E15" s="198"/>
      <c r="F15" s="197"/>
      <c r="G15" s="28"/>
      <c r="H15" s="28"/>
      <c r="I15" s="28"/>
    </row>
    <row r="16" spans="1:9" ht="15" customHeight="1" x14ac:dyDescent="0.25">
      <c r="A16" s="27"/>
      <c r="C16" s="30"/>
      <c r="D16" s="106"/>
      <c r="E16" s="198"/>
      <c r="F16" s="197"/>
      <c r="G16" s="28"/>
      <c r="H16" s="28"/>
      <c r="I16" s="28"/>
    </row>
    <row r="17" spans="1:9" ht="15" customHeight="1" x14ac:dyDescent="0.25">
      <c r="A17" s="27"/>
      <c r="C17" s="30"/>
      <c r="D17" s="106"/>
      <c r="E17" s="198"/>
      <c r="F17" s="197"/>
      <c r="G17" s="28"/>
      <c r="H17" s="28"/>
      <c r="I17" s="28"/>
    </row>
    <row r="18" spans="1:9" ht="15" customHeight="1" x14ac:dyDescent="0.25">
      <c r="A18" s="27"/>
      <c r="C18" s="30"/>
      <c r="D18" s="106"/>
      <c r="E18" s="198"/>
      <c r="F18" s="197"/>
      <c r="G18" s="28"/>
      <c r="H18" s="28"/>
      <c r="I18" s="28"/>
    </row>
    <row r="19" spans="1:9" ht="15" customHeight="1" x14ac:dyDescent="0.25">
      <c r="A19" s="27"/>
      <c r="C19" s="30"/>
      <c r="D19" s="106"/>
      <c r="E19" s="198"/>
      <c r="F19" s="197"/>
      <c r="G19" s="28"/>
      <c r="H19" s="28"/>
      <c r="I19" s="28"/>
    </row>
    <row r="20" spans="1:9" ht="15" customHeight="1" x14ac:dyDescent="0.25">
      <c r="A20" s="27"/>
      <c r="C20" s="30"/>
      <c r="D20" s="106"/>
      <c r="E20" s="198"/>
      <c r="F20" s="197"/>
      <c r="G20" s="28"/>
      <c r="H20" s="28"/>
      <c r="I20" s="28"/>
    </row>
    <row r="21" spans="1:9" ht="15" customHeight="1" x14ac:dyDescent="0.25">
      <c r="A21" s="27"/>
      <c r="C21" s="30"/>
      <c r="D21" s="106"/>
      <c r="E21" s="198"/>
      <c r="F21" s="197"/>
      <c r="G21" s="28"/>
      <c r="H21" s="28"/>
      <c r="I21" s="28"/>
    </row>
    <row r="22" spans="1:9" ht="15" customHeight="1" x14ac:dyDescent="0.25">
      <c r="A22" s="27"/>
      <c r="C22" s="30"/>
      <c r="D22" s="106"/>
      <c r="E22" s="198"/>
      <c r="F22" s="197"/>
      <c r="G22" s="28"/>
      <c r="H22" s="28"/>
      <c r="I22" s="28"/>
    </row>
    <row r="23" spans="1:9" ht="15" customHeight="1" x14ac:dyDescent="0.25">
      <c r="A23" s="27"/>
      <c r="C23" s="30"/>
      <c r="D23" s="106"/>
      <c r="E23" s="198"/>
      <c r="F23" s="197"/>
      <c r="G23" s="28"/>
      <c r="H23" s="28"/>
      <c r="I23" s="28"/>
    </row>
    <row r="24" spans="1:9" ht="15" customHeight="1" x14ac:dyDescent="0.25">
      <c r="A24" s="27"/>
      <c r="C24" s="30"/>
      <c r="D24" s="106"/>
      <c r="E24" s="198"/>
      <c r="F24" s="197"/>
      <c r="G24" s="28"/>
      <c r="H24" s="28"/>
      <c r="I24" s="28"/>
    </row>
    <row r="25" spans="1:9" ht="15" customHeight="1" x14ac:dyDescent="0.25">
      <c r="A25" s="27"/>
      <c r="C25" s="30"/>
      <c r="D25" s="106"/>
      <c r="E25" s="198"/>
      <c r="F25" s="197"/>
      <c r="G25" s="28"/>
      <c r="H25" s="28"/>
      <c r="I25" s="28"/>
    </row>
    <row r="26" spans="1:9" ht="15" customHeight="1" x14ac:dyDescent="0.25">
      <c r="A26" s="27"/>
      <c r="C26" s="30"/>
      <c r="D26" s="106"/>
      <c r="E26" s="198"/>
      <c r="F26" s="197"/>
      <c r="G26" s="28"/>
      <c r="H26" s="28"/>
      <c r="I26" s="28"/>
    </row>
    <row r="27" spans="1:9" ht="15" customHeight="1" x14ac:dyDescent="0.25">
      <c r="A27" s="27"/>
      <c r="C27" s="30"/>
      <c r="D27" s="106"/>
      <c r="E27" s="198"/>
      <c r="F27" s="197"/>
      <c r="G27" s="28"/>
      <c r="H27" s="28"/>
      <c r="I27" s="28"/>
    </row>
    <row r="28" spans="1:9" ht="15" customHeight="1" x14ac:dyDescent="0.25">
      <c r="A28" s="27"/>
      <c r="C28" s="30"/>
      <c r="D28" s="106"/>
      <c r="E28" s="198"/>
      <c r="F28" s="197"/>
      <c r="G28" s="28"/>
      <c r="H28" s="28"/>
      <c r="I28" s="28"/>
    </row>
    <row r="29" spans="1:9" ht="15" customHeight="1" x14ac:dyDescent="0.25">
      <c r="A29" s="27"/>
      <c r="C29" s="30"/>
      <c r="D29" s="106"/>
      <c r="E29" s="198"/>
      <c r="F29" s="197"/>
      <c r="G29" s="28"/>
      <c r="H29" s="28"/>
      <c r="I29" s="28"/>
    </row>
    <row r="30" spans="1:9" ht="15" customHeight="1" x14ac:dyDescent="0.25">
      <c r="A30" s="27"/>
      <c r="C30" s="30"/>
      <c r="D30" s="106"/>
      <c r="E30" s="198"/>
      <c r="F30" s="197"/>
      <c r="G30" s="28"/>
      <c r="H30" s="28"/>
      <c r="I30" s="28"/>
    </row>
    <row r="31" spans="1:9" ht="15" customHeight="1" x14ac:dyDescent="0.25">
      <c r="A31" s="27"/>
      <c r="C31" s="30"/>
      <c r="D31" s="106"/>
      <c r="E31" s="198"/>
      <c r="F31" s="197"/>
      <c r="G31" s="28"/>
      <c r="H31" s="28"/>
      <c r="I31" s="28"/>
    </row>
    <row r="32" spans="1:9" ht="15" customHeight="1" x14ac:dyDescent="0.25">
      <c r="A32" s="27"/>
      <c r="C32" s="30"/>
      <c r="D32" s="106"/>
      <c r="E32" s="198"/>
      <c r="F32" s="197"/>
      <c r="G32" s="28"/>
      <c r="H32" s="28"/>
      <c r="I32" s="28"/>
    </row>
    <row r="33" spans="1:9" ht="15" customHeight="1" x14ac:dyDescent="0.25">
      <c r="A33" s="27"/>
      <c r="C33" s="30"/>
      <c r="D33" s="106"/>
      <c r="E33" s="198"/>
      <c r="F33" s="197"/>
      <c r="G33" s="28"/>
      <c r="H33" s="28"/>
      <c r="I33" s="28"/>
    </row>
    <row r="34" spans="1:9" ht="15" customHeight="1" x14ac:dyDescent="0.25">
      <c r="A34" s="27"/>
      <c r="C34" s="30"/>
      <c r="D34" s="106"/>
      <c r="E34" s="198"/>
      <c r="F34" s="197"/>
      <c r="G34" s="28"/>
      <c r="H34" s="28"/>
      <c r="I34" s="28"/>
    </row>
    <row r="35" spans="1:9" ht="15" customHeight="1" x14ac:dyDescent="0.25">
      <c r="A35" s="27"/>
      <c r="C35" s="30"/>
      <c r="D35" s="106"/>
      <c r="E35" s="198"/>
      <c r="F35" s="197"/>
      <c r="G35" s="28"/>
      <c r="H35" s="28"/>
      <c r="I35" s="28"/>
    </row>
    <row r="36" spans="1:9" ht="15" customHeight="1" x14ac:dyDescent="0.25">
      <c r="A36" s="27"/>
      <c r="C36" s="30"/>
      <c r="D36" s="106"/>
      <c r="E36" s="198"/>
      <c r="F36" s="197"/>
      <c r="G36" s="28"/>
      <c r="H36" s="28"/>
      <c r="I36" s="28"/>
    </row>
    <row r="37" spans="1:9" ht="15" customHeight="1" x14ac:dyDescent="0.25">
      <c r="A37" s="27"/>
      <c r="C37" s="30"/>
      <c r="D37" s="106"/>
      <c r="E37" s="198"/>
      <c r="F37" s="197"/>
      <c r="G37" s="28"/>
      <c r="H37" s="28"/>
      <c r="I37" s="28"/>
    </row>
    <row r="38" spans="1:9" ht="15" customHeight="1" x14ac:dyDescent="0.25">
      <c r="A38" s="27"/>
      <c r="C38" s="30"/>
      <c r="D38" s="106"/>
      <c r="E38" s="198"/>
      <c r="F38" s="197"/>
      <c r="G38" s="28"/>
      <c r="H38" s="28"/>
      <c r="I38" s="28"/>
    </row>
    <row r="39" spans="1:9" ht="15" customHeight="1" x14ac:dyDescent="0.25">
      <c r="A39" s="27"/>
      <c r="C39" s="30"/>
      <c r="D39" s="106"/>
      <c r="E39" s="198"/>
      <c r="F39" s="197"/>
      <c r="G39" s="28"/>
      <c r="H39" s="28"/>
      <c r="I39" s="28"/>
    </row>
    <row r="40" spans="1:9" ht="15" customHeight="1" x14ac:dyDescent="0.25">
      <c r="A40" s="27"/>
      <c r="C40" s="30"/>
      <c r="D40" s="106"/>
      <c r="E40" s="198"/>
      <c r="F40" s="197"/>
      <c r="G40" s="28"/>
      <c r="H40" s="28"/>
      <c r="I40" s="28"/>
    </row>
    <row r="41" spans="1:9" ht="15" customHeight="1" x14ac:dyDescent="0.25">
      <c r="A41" s="27"/>
      <c r="C41" s="30"/>
      <c r="D41" s="106"/>
      <c r="E41" s="198"/>
      <c r="F41" s="197"/>
      <c r="G41" s="28"/>
      <c r="H41" s="28"/>
      <c r="I41" s="28"/>
    </row>
    <row r="42" spans="1:9" ht="15" customHeight="1" x14ac:dyDescent="0.25">
      <c r="A42" s="27"/>
      <c r="C42" s="30"/>
      <c r="D42" s="106"/>
      <c r="E42" s="198"/>
      <c r="F42" s="197"/>
      <c r="G42" s="28"/>
      <c r="H42" s="28"/>
      <c r="I42" s="28"/>
    </row>
    <row r="43" spans="1:9" ht="15" customHeight="1" x14ac:dyDescent="0.25">
      <c r="A43" s="27"/>
      <c r="C43" s="30"/>
      <c r="D43" s="106"/>
      <c r="E43" s="198"/>
      <c r="F43" s="197"/>
      <c r="G43" s="28"/>
      <c r="H43" s="28"/>
      <c r="I43" s="28"/>
    </row>
    <row r="44" spans="1:9" ht="15" customHeight="1" x14ac:dyDescent="0.25">
      <c r="A44" s="27"/>
      <c r="C44" s="30"/>
      <c r="D44" s="106"/>
      <c r="E44" s="198"/>
      <c r="F44" s="197"/>
      <c r="G44" s="28"/>
      <c r="H44" s="28"/>
      <c r="I44" s="28"/>
    </row>
    <row r="45" spans="1:9" ht="15" customHeight="1" x14ac:dyDescent="0.25">
      <c r="A45" s="27"/>
      <c r="C45" s="30"/>
      <c r="D45" s="106"/>
      <c r="E45" s="198"/>
      <c r="F45" s="197"/>
      <c r="G45" s="28"/>
      <c r="H45" s="28"/>
      <c r="I45" s="28"/>
    </row>
    <row r="46" spans="1:9" ht="15" customHeight="1" x14ac:dyDescent="0.25">
      <c r="A46" s="27"/>
      <c r="C46" s="30"/>
      <c r="D46" s="106"/>
      <c r="E46" s="198"/>
      <c r="F46" s="197"/>
      <c r="G46" s="28"/>
      <c r="H46" s="28"/>
      <c r="I46" s="28"/>
    </row>
    <row r="47" spans="1:9" ht="15" customHeight="1" x14ac:dyDescent="0.25">
      <c r="A47" s="27"/>
      <c r="C47" s="30"/>
      <c r="D47" s="106"/>
      <c r="E47" s="198"/>
      <c r="F47" s="197"/>
      <c r="G47" s="28"/>
      <c r="H47" s="28"/>
      <c r="I47" s="28"/>
    </row>
    <row r="48" spans="1:9" ht="15" customHeight="1" x14ac:dyDescent="0.25">
      <c r="A48" s="27"/>
      <c r="C48" s="30"/>
      <c r="D48" s="106"/>
      <c r="E48" s="198"/>
      <c r="F48" s="197"/>
      <c r="G48" s="28"/>
      <c r="H48" s="28"/>
      <c r="I48" s="28"/>
    </row>
    <row r="49" spans="1:9" ht="15" customHeight="1" x14ac:dyDescent="0.25">
      <c r="A49" s="27"/>
      <c r="C49" s="30"/>
      <c r="D49" s="106"/>
      <c r="E49" s="198"/>
      <c r="F49" s="197"/>
      <c r="G49" s="28"/>
      <c r="H49" s="28"/>
      <c r="I49" s="28"/>
    </row>
    <row r="50" spans="1:9" ht="15" customHeight="1" x14ac:dyDescent="0.25">
      <c r="A50" s="27"/>
      <c r="C50" s="30"/>
      <c r="D50" s="106"/>
      <c r="E50" s="198"/>
      <c r="F50" s="197"/>
      <c r="G50" s="28"/>
      <c r="H50" s="28"/>
      <c r="I50" s="28"/>
    </row>
    <row r="51" spans="1:9" ht="15" customHeight="1" x14ac:dyDescent="0.25">
      <c r="A51" s="27"/>
      <c r="C51" s="30"/>
      <c r="D51" s="106"/>
      <c r="E51" s="198"/>
      <c r="F51" s="197"/>
      <c r="G51" s="28"/>
      <c r="H51" s="28"/>
      <c r="I51" s="28"/>
    </row>
    <row r="52" spans="1:9" ht="15" customHeight="1" x14ac:dyDescent="0.25">
      <c r="A52" s="27"/>
      <c r="C52" s="30"/>
      <c r="D52" s="106"/>
      <c r="E52" s="198"/>
      <c r="F52" s="197"/>
      <c r="G52" s="28"/>
      <c r="H52" s="28"/>
      <c r="I52" s="28"/>
    </row>
    <row r="53" spans="1:9" ht="15" customHeight="1" x14ac:dyDescent="0.25">
      <c r="A53" s="27"/>
      <c r="C53" s="30"/>
      <c r="D53" s="106"/>
      <c r="E53" s="198"/>
      <c r="F53" s="197"/>
      <c r="G53" s="28"/>
      <c r="H53" s="28"/>
      <c r="I53" s="28"/>
    </row>
    <row r="54" spans="1:9" ht="15" customHeight="1" x14ac:dyDescent="0.25">
      <c r="A54" s="27"/>
      <c r="C54" s="30"/>
      <c r="D54" s="106"/>
      <c r="E54" s="198"/>
      <c r="F54" s="197"/>
      <c r="G54" s="28"/>
      <c r="H54" s="28"/>
      <c r="I54" s="28"/>
    </row>
    <row r="55" spans="1:9" ht="15" customHeight="1" x14ac:dyDescent="0.25">
      <c r="A55" s="27"/>
      <c r="C55" s="30"/>
      <c r="D55" s="106"/>
      <c r="E55" s="198"/>
      <c r="F55" s="197"/>
      <c r="G55" s="28"/>
      <c r="H55" s="28"/>
      <c r="I55" s="28"/>
    </row>
    <row r="56" spans="1:9" ht="15" customHeight="1" thickBot="1" x14ac:dyDescent="0.3">
      <c r="A56" s="27"/>
      <c r="C56" s="30"/>
      <c r="D56" s="106"/>
      <c r="E56" s="198"/>
      <c r="F56" s="197"/>
      <c r="G56" s="313"/>
      <c r="H56" s="313"/>
      <c r="I56" s="313"/>
    </row>
    <row r="57" spans="1:9" ht="15" customHeight="1" thickBot="1" x14ac:dyDescent="0.3">
      <c r="A57" s="46">
        <v>5900</v>
      </c>
      <c r="B57" s="95" t="s">
        <v>60</v>
      </c>
      <c r="C57" s="45"/>
      <c r="D57" s="444"/>
      <c r="E57" s="100"/>
      <c r="F57" s="100"/>
      <c r="G57" s="100">
        <f t="shared" ref="G57:I57" si="0">SUM(G10:G56)</f>
        <v>0</v>
      </c>
      <c r="H57" s="100">
        <f t="shared" si="0"/>
        <v>0</v>
      </c>
      <c r="I57" s="100">
        <f t="shared" si="0"/>
        <v>0</v>
      </c>
    </row>
  </sheetData>
  <mergeCells count="4">
    <mergeCell ref="A3:B3"/>
    <mergeCell ref="A1:E1"/>
    <mergeCell ref="F5:F6"/>
    <mergeCell ref="G5:I5"/>
  </mergeCells>
  <phoneticPr fontId="9" type="noConversion"/>
  <pageMargins left="0.70866141732283472" right="0.47244094488188981" top="0.98425196850393704" bottom="0.74803149606299213" header="0.23622047244094491" footer="0.31496062992125984"/>
  <pageSetup paperSize="9" scale="49" firstPageNumber="12" orientation="portrait" r:id="rId1"/>
  <headerFooter>
    <oddHeader>&amp;L&amp;G&amp;R
The Contract Part 2
Bill of Quantities
UPGRADING OF GRAVEL ROADS IN POORTJIE, PHASE C
Contract No.: JRA/21/19</oddHeader>
    <oddFooter>&amp;C2/2.&amp;P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0D3F42F00B7B4B969B83E756CED36E" ma:contentTypeVersion="21" ma:contentTypeDescription="Create a new document." ma:contentTypeScope="" ma:versionID="d4f53086387ab1d00179031375d38f3e">
  <xsd:schema xmlns:xsd="http://www.w3.org/2001/XMLSchema" xmlns:xs="http://www.w3.org/2001/XMLSchema" xmlns:p="http://schemas.microsoft.com/office/2006/metadata/properties" xmlns:ns2="8023131a-878c-428f-82c2-e684b9830a6f" xmlns:ns3="2cd787a3-3daf-4431-8afa-4616a2b52e9f" targetNamespace="http://schemas.microsoft.com/office/2006/metadata/properties" ma:root="true" ma:fieldsID="98a199818dd300d035730e121aeff6c1" ns2:_="" ns3:_="">
    <xsd:import namespace="8023131a-878c-428f-82c2-e684b9830a6f"/>
    <xsd:import namespace="2cd787a3-3daf-4431-8afa-4616a2b52e9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23131a-878c-428f-82c2-e684b9830a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ee2231d-9be8-4a4e-b989-0666b5032414}" ma:internalName="TaxCatchAll" ma:showField="CatchAllData" ma:web="8023131a-878c-428f-82c2-e684b9830a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d787a3-3daf-4431-8afa-4616a2b52e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dae5dbd-61a1-410f-a896-2263b54cba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23131a-878c-428f-82c2-e684b9830a6f" xsi:nil="true"/>
    <lcf76f155ced4ddcb4097134ff3c332f xmlns="2cd787a3-3daf-4431-8afa-4616a2b52e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4D59A6D-F35A-4CE9-B3C9-37C158A748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23131a-878c-428f-82c2-e684b9830a6f"/>
    <ds:schemaRef ds:uri="2cd787a3-3daf-4431-8afa-4616a2b52e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ADD36C-4BAA-4916-8138-8642DDD8C7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DD867A-DD1A-4F8A-89DF-7A00DB6FC18D}">
  <ds:schemaRefs>
    <ds:schemaRef ds:uri="8023131a-878c-428f-82c2-e684b9830a6f"/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2cd787a3-3daf-4431-8afa-4616a2b52e9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1200</vt:lpstr>
      <vt:lpstr>1300</vt:lpstr>
      <vt:lpstr>1400</vt:lpstr>
      <vt:lpstr>1700</vt:lpstr>
      <vt:lpstr>1800</vt:lpstr>
      <vt:lpstr>2100</vt:lpstr>
      <vt:lpstr>3800</vt:lpstr>
      <vt:lpstr>5100</vt:lpstr>
      <vt:lpstr>5900</vt:lpstr>
      <vt:lpstr>8100</vt:lpstr>
      <vt:lpstr>Civil Category C 102 (adjusted)</vt:lpstr>
      <vt:lpstr>Civil Category C 102 (Sub adj)</vt:lpstr>
      <vt:lpstr>Summary</vt:lpstr>
      <vt:lpstr>'1200'!Print_Area</vt:lpstr>
      <vt:lpstr>'1300'!Print_Area</vt:lpstr>
      <vt:lpstr>'1400'!Print_Area</vt:lpstr>
      <vt:lpstr>'1700'!Print_Area</vt:lpstr>
      <vt:lpstr>'1800'!Print_Area</vt:lpstr>
      <vt:lpstr>'2100'!Print_Area</vt:lpstr>
      <vt:lpstr>'3800'!Print_Area</vt:lpstr>
      <vt:lpstr>'5100'!Print_Area</vt:lpstr>
      <vt:lpstr>'5900'!Print_Area</vt:lpstr>
      <vt:lpstr>'8100'!Print_Area</vt:lpstr>
      <vt:lpstr>'Civil Category C 102 (adjusted)'!Print_Area</vt:lpstr>
      <vt:lpstr>'Civil Category C 102 (Sub adj)'!Print_Area</vt:lpstr>
      <vt:lpstr>Summary!Print_Area</vt:lpstr>
    </vt:vector>
  </TitlesOfParts>
  <Company>MPA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Poortjie Phase C</dc:title>
  <dc:creator>W de Vallier</dc:creator>
  <cp:lastModifiedBy>Unathi Songca</cp:lastModifiedBy>
  <cp:lastPrinted>2026-03-20T00:21:19Z</cp:lastPrinted>
  <dcterms:created xsi:type="dcterms:W3CDTF">2004-01-21T12:09:42Z</dcterms:created>
  <dcterms:modified xsi:type="dcterms:W3CDTF">2026-05-12T10:30:48Z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0x0101007E0D3F42F00B7B4B969B83E756CED36E</vt:lpwstr>
  </property>
  <property fmtid="{D5CDD505-2E9C-101B-9397-08002B2CF9AE}" pid="4" name="MediaServiceImageTags">
    <vt:lpwstr/>
  </property>
</Properties>
</file>